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办公用品" sheetId="1" r:id="rId1"/>
    <sheet name="日用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20C9F76F73246BEAE04B3CC76AA9A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43275" y="128587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E9F2CAD96270429ABBA6C90E98D766D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457575" y="27679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9C7B0C81119477980BB2E36144941BB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476625" y="4121785"/>
          <a:ext cx="135255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51FA27842484844AE5E61A05E6E54E6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495675" y="5334635"/>
          <a:ext cx="1295400" cy="1134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43EAA00A223A4D87B226B00DE3287A46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3362325" y="6715760"/>
          <a:ext cx="1447800" cy="1137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561F4DD7D9454EA59E9DBE03C4752B25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3419475" y="945705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9E7596C499504115B8B338281C86350C"/>
        <xdr:cNvPicPr>
          <a:picLocks noChangeAspect="1"/>
        </xdr:cNvPicPr>
      </xdr:nvPicPr>
      <xdr:blipFill>
        <a:blip r:embed="rId8" r:link="rId2" cstate="print"/>
        <a:stretch>
          <a:fillRect/>
        </a:stretch>
      </xdr:blipFill>
      <xdr:spPr>
        <a:xfrm>
          <a:off x="3523615" y="10742930"/>
          <a:ext cx="1173480" cy="11715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0" name="ID_ED70BE2C763F4B3DABD3B7B5E8E42A17"/>
        <xdr:cNvPicPr>
          <a:picLocks noChangeAspect="1"/>
        </xdr:cNvPicPr>
      </xdr:nvPicPr>
      <xdr:blipFill>
        <a:blip r:embed="rId9" r:link="rId2" cstate="print"/>
        <a:stretch>
          <a:fillRect/>
        </a:stretch>
      </xdr:blipFill>
      <xdr:spPr>
        <a:xfrm>
          <a:off x="3429000" y="12038330"/>
          <a:ext cx="1363345" cy="12179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7F71297037CC44658A41744696CD0D8F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3400425" y="13387705"/>
          <a:ext cx="1447800" cy="1266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7E0DEA340664CF08A84C313938A55D9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352800" y="14730095"/>
          <a:ext cx="1400175" cy="1275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CA04581AC3D0438EAF791DF5D9E8447D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3409950" y="1611249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5BAD92FB8EF44F65A959A12AF8B9BC75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3457575" y="17539970"/>
          <a:ext cx="1210945" cy="1207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03A056337869435DA96C468C7B3C1CA4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3428365" y="18893155"/>
          <a:ext cx="1343660" cy="1168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A741D30D47EB4A418C70C925ECB26CF8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3324225" y="2020824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24E169289817459892E92BBE8F27FF96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3638550" y="21699855"/>
          <a:ext cx="904875" cy="1315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5C6DB5E3EBAC4CA2A62894677ACEA8B2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3419475" y="2330132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FC1FE4775B9B4BA6B33C711DF5A4EE49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3476625" y="2473579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18C76238C4B8474A85500FC29F17F4BB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3429635" y="26170255"/>
          <a:ext cx="1361440" cy="1191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12474387E469465E8D1C70444B1B5D70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3390900" y="27433905"/>
          <a:ext cx="1409700" cy="1233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7A260222CF8E4763AFC163FF7E95C7BF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3400425" y="2878772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F540A1392FB347AF814124A813DEB1BF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3371850" y="3012567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80E57C93B63B402F9C0A451876A037F0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3390900" y="314559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FE9295F9A0BE4B55AEF041B312400B03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3390900" y="32938085"/>
          <a:ext cx="1438910" cy="1432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F3DDBF152631401497CB8AEBBDE15CA8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3390900" y="34406205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9CFB1D811BCF439BB99BB45C627F9E1C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3419475" y="3599370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5FFA58B3ECED434B8B6862A25D7FCCF4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3381375" y="3749548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668DA7CC6AC541C6A165A9C36E6891E9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3371850" y="3890518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7975ED6958634329AEAA60368DC1E3D4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3343275" y="40339645"/>
          <a:ext cx="1343660" cy="1149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DF63F783664042DAAE35CE3E8478C3D3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3474720" y="41631235"/>
          <a:ext cx="1374140" cy="1391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04BA05282211452A8C0F2D52CE6C9CAD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3362325" y="43222545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A1B056C09EED4C1C9E39F4322DF9DFA1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3349625" y="44722415"/>
          <a:ext cx="1394460" cy="1428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8C19BE9211294519825634FE49BD4752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3438525" y="46349285"/>
          <a:ext cx="1386840" cy="1386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949AE075A09340D785414772314A4664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3362325" y="47882810"/>
          <a:ext cx="1430655" cy="1386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9454321F192C4E18B04745980C9D8363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3457575" y="49473485"/>
          <a:ext cx="1355725" cy="1397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1C771CBD82E44B85A0F15B200EEBAE59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3371850" y="5094986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1DD2BBD9851E448D8F3DCB50DB5E5EA4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3409950" y="5236591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520663DD99C8496792F8237FB585BC39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3371850" y="5378831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0A5A83EC85A548D39D4A5A1B332D9F32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3581400" y="55135780"/>
          <a:ext cx="1066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7F6623FFADEE4D019D35D7F360A037FF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3543300" y="56525795"/>
          <a:ext cx="112395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4561B9DB7F2D46E4A6484CB01D8AD171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3620135" y="57894220"/>
          <a:ext cx="998855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6A242953429B4E23948D0DEA970B35F3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3409950" y="5954204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51DD9954E8C54FDAAAB18F9DB47D8605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3381375" y="6092317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AD4ACD84D67E4AD49874C1A2B8F923BB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3400425" y="6226111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50526B6F3B0747CCB9FF3A10C2F18DB1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3381375" y="63592710"/>
          <a:ext cx="1477010" cy="1115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AAADACB3596F4A1BBD6A3D408045DF31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3390900" y="6478651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C97B9FB76506453DB0C33901CD442994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3362325" y="66139060"/>
          <a:ext cx="1393825" cy="1221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DDA45557F84347D7B3DC8F3105D5249A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>
          <a:off x="3524250" y="67439540"/>
          <a:ext cx="1235710" cy="1230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41DB78BC69AD4774AFE978BA83EAAAE2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3362325" y="6877050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C0B98AF1F3104196970F8F0DE4D55DFD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3371850" y="701795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F4203BF0142F46D6B389423C4C66E0B3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3352800" y="7147179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F35CD76F617A48788662C26832B2509A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3419475" y="728668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5E889D2F2A044B8989EE34BEB4B1AF24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3381375" y="744416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89B625C180524287A7FEDAB0594E7254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3448050" y="75841860"/>
          <a:ext cx="1410335" cy="1210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F6FD83D7116F4F5997D453DCD3A5A1BA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3390900" y="771467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19294B0420AF4605A3D02C0E7C867B4E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3467100" y="78480285"/>
          <a:ext cx="1327785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39A36912CA864262BF68B541B7D3B220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3400425" y="79832835"/>
          <a:ext cx="1327785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11191779D06846EA82EA0432B99545A9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3419475" y="8129270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D8ED90BA34634AB2AFFF0690279DD47D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3381375" y="8259572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9AE5B99115804489AFBE7B6EA74C1AAE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3390900" y="84086065"/>
          <a:ext cx="1447800" cy="12687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A32757B374B14DEABFE949EA585897D7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3390900" y="853941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8124587584E247559906E73D80CCC2C4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3400425" y="867657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8A9353E0BE2B497A9C37CB1CEB3DAF90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3486150" y="88270715"/>
          <a:ext cx="13335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FB60A9F10DA84551A01A238D547C1272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3467100" y="89604215"/>
          <a:ext cx="130556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57F2B7E7EA464AA9ACC41930D71592E7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3333750" y="9102915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F7EE3B4BCF4B4354A1C6F0892802E382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3362325" y="9241155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6F3B05425A224BCD8AC6B4D018C750FD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3381375" y="9390507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E2C6E32D27B74BAC8E6FCF07111EEBFD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3390900" y="9534461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CCA67DB229634010A92E2DB5F1F95B5B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3352800" y="96788605"/>
          <a:ext cx="1447800" cy="1266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80515B2B58974BDA8154DD3085597F18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3419475" y="98099880"/>
          <a:ext cx="147701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DAB15A1A287D48C9BB56DEE5243488C0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3305175" y="993628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499E335E2B7D4E64AF39784FD469708B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3352800" y="10092372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E5D11867B13A47AF9BDEF73A4C5DD5EB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3400425" y="10244836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52060C20906D43B5AB65D47D39CED2F3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3381375" y="10377043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716EF65906A64CE983EFBF8CDFECBBF1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3495675" y="105168700"/>
          <a:ext cx="134366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AD5F32C735A04502ABC19B482651AADD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3457575" y="1065523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22B757113C6642A5A79DF93C6ACB2D77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3429000" y="10792015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F9D78B2111304FD1B4AC3084936AF358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3438525" y="109298105"/>
          <a:ext cx="1362075" cy="1192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B949581B76A547C7B40EFBB002855E08"/>
        <xdr:cNvPicPr>
          <a:picLocks noChangeAspect="1"/>
        </xdr:cNvPicPr>
      </xdr:nvPicPr>
      <xdr:blipFill>
        <a:blip r:embed="rId79"/>
        <a:srcRect b="17113"/>
        <a:stretch>
          <a:fillRect/>
        </a:stretch>
      </xdr:blipFill>
      <xdr:spPr>
        <a:xfrm>
          <a:off x="3409950" y="112066705"/>
          <a:ext cx="1169670" cy="123126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2" name="ID_53B9759C922B4C4E8A386A20ABB1F0FB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3390900" y="1133963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6AB9EEDE5CBF4138B24135C1784FCF3C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3571875" y="114739420"/>
          <a:ext cx="9525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051819D5FB1F42AB96E5A10AEABCCA7D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3381375" y="1161395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32BA2681C21A42DB9A21CFD57D0F7D3C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3381375" y="117637560"/>
          <a:ext cx="1430020" cy="1226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C077D6232A274D9FAA7D2771F1C28175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3409950" y="118939945"/>
          <a:ext cx="1362075" cy="1192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4F252B91379D407BAB1B8D9F8F19B705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3457575" y="12041886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6F365F99F2DB43FE94BDC7CDD0753B17"/>
        <xdr:cNvPicPr>
          <a:picLocks noChangeAspect="1"/>
        </xdr:cNvPicPr>
      </xdr:nvPicPr>
      <xdr:blipFill>
        <a:blip r:embed="rId86" cstate="print"/>
        <a:stretch>
          <a:fillRect/>
        </a:stretch>
      </xdr:blipFill>
      <xdr:spPr>
        <a:xfrm>
          <a:off x="3382010" y="122099705"/>
          <a:ext cx="1425575" cy="1423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3DFDFEF17C7D45AAA0C4412622EB310D"/>
        <xdr:cNvPicPr>
          <a:picLocks noChangeAspect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23939300"/>
          <a:ext cx="1324610" cy="1481455"/>
        </a:xfrm>
        <a:prstGeom prst="rect">
          <a:avLst/>
        </a:prstGeom>
      </xdr:spPr>
    </xdr:pic>
  </etc:cellImage>
  <etc:cellImage>
    <xdr:pic>
      <xdr:nvPicPr>
        <xdr:cNvPr id="93" name="ID_3FBC029EF65948A98F723F79A87C6594"/>
        <xdr:cNvPicPr>
          <a:picLocks noChangeAspect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25642370"/>
          <a:ext cx="1467485" cy="1461770"/>
        </a:xfrm>
        <a:prstGeom prst="rect">
          <a:avLst/>
        </a:prstGeom>
      </xdr:spPr>
    </xdr:pic>
  </etc:cellImage>
  <etc:cellImage>
    <xdr:pic>
      <xdr:nvPicPr>
        <xdr:cNvPr id="96" name="ID_20869E2165D549ED97B8799909376AB4"/>
        <xdr:cNvPicPr>
          <a:picLocks noChangeAspect="1"/>
        </xdr:cNvPicPr>
      </xdr:nvPicPr>
      <xdr:blipFill>
        <a:blip r:embed="rId89" cstate="print"/>
        <a:stretch>
          <a:fillRect/>
        </a:stretch>
      </xdr:blipFill>
      <xdr:spPr>
        <a:xfrm>
          <a:off x="3352800" y="127313690"/>
          <a:ext cx="1541780" cy="15455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C4CA956C8F0946C0970A612C5F756E8A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 rot="5400000">
          <a:off x="2973070" y="61556265"/>
          <a:ext cx="1157605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D3FEBA5784546439B17EA9A00ADABDB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3295650" y="127600710"/>
          <a:ext cx="5743575" cy="474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2FB5B9476494652B6BCF5DE5316455D"/>
        <xdr:cNvPicPr>
          <a:picLocks noChangeAspect="1"/>
        </xdr:cNvPicPr>
      </xdr:nvPicPr>
      <xdr:blipFill>
        <a:blip r:embed="rId92" r:link="rId2"/>
        <a:srcRect t="13561" r="1974" b="11853"/>
        <a:stretch>
          <a:fillRect/>
        </a:stretch>
      </xdr:blipFill>
      <xdr:spPr>
        <a:xfrm>
          <a:off x="3286125" y="9527540"/>
          <a:ext cx="1419225" cy="94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E68830FCFD84538899C557DA5C61AF6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3324225" y="1962150"/>
          <a:ext cx="1447800" cy="1229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4FBB79C62F44319B609F71CE13B78B9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3324225" y="317569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E432C1E7EDEB41A5BD7E2141711C1466"/>
        <xdr:cNvPicPr>
          <a:picLocks noChangeAspect="1"/>
        </xdr:cNvPicPr>
      </xdr:nvPicPr>
      <xdr:blipFill>
        <a:blip r:embed="rId95" cstate="print"/>
        <a:srcRect t="11263" b="12544"/>
        <a:stretch>
          <a:fillRect/>
        </a:stretch>
      </xdr:blipFill>
      <xdr:spPr>
        <a:xfrm>
          <a:off x="3609340" y="8279765"/>
          <a:ext cx="810260" cy="1095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62CB53F7715748E78D39D322471D8B87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3381375" y="39154100"/>
          <a:ext cx="1285875" cy="1119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6846BFA913CE44038FDCDEC4AB0701BE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3267075" y="3282315"/>
          <a:ext cx="1362075" cy="1102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26755997B7CA4FA4968B6E3FC98183AB"/>
        <xdr:cNvPicPr>
          <a:picLocks noChangeAspect="1"/>
        </xdr:cNvPicPr>
      </xdr:nvPicPr>
      <xdr:blipFill>
        <a:blip r:embed="rId98" cstate="print"/>
        <a:stretch>
          <a:fillRect/>
        </a:stretch>
      </xdr:blipFill>
      <xdr:spPr>
        <a:xfrm>
          <a:off x="3429000" y="4444365"/>
          <a:ext cx="1261110" cy="1263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84804736E54B4F93A93B64763FCD5F18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3275965" y="56641365"/>
          <a:ext cx="1220470" cy="1163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0DFD05C6820747638EB7822E6CF2B08F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3305175" y="5822315"/>
          <a:ext cx="1333500" cy="1132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9719DDA0D7624D869E77108F44577285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3333750" y="7119620"/>
          <a:ext cx="1352550" cy="1113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4B87C39E3EBA457582568CACE4E1AF8C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3305175" y="29354145"/>
          <a:ext cx="1304925" cy="1139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27E70533CBC74AC0A7719262C5557DB1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3305175" y="11819890"/>
          <a:ext cx="1257300" cy="1095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782DE8B4C42C452A98526C0585424B64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3399790" y="13006070"/>
          <a:ext cx="1238250" cy="10845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31C49520ABC84CAFBF827D0B41C3DE05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3352800" y="14204950"/>
          <a:ext cx="1276350" cy="1116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99F876B8C59F431D8FDE52FAF90C09B0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3324225" y="15527655"/>
          <a:ext cx="1209675" cy="1059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D5399CEE18E94FDDAF5A5E301D7B843D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3190875" y="1665541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4C8E1B5DF1D24A5D9F53BFC24916EF89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3343275" y="36767135"/>
          <a:ext cx="1327150" cy="1162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0092A70129904F729B93DA6F19526AE5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3314700" y="19244310"/>
          <a:ext cx="1219200" cy="1064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" name="ID_71550DAB068A47A782D23A14C3DD2A2C"/>
        <xdr:cNvPicPr>
          <a:picLocks noChangeAspect="1"/>
        </xdr:cNvPicPr>
      </xdr:nvPicPr>
      <xdr:blipFill>
        <a:blip r:embed="rId110" r:link="rId2"/>
        <a:stretch>
          <a:fillRect/>
        </a:stretch>
      </xdr:blipFill>
      <xdr:spPr>
        <a:xfrm>
          <a:off x="3324225" y="35605085"/>
          <a:ext cx="1266825" cy="1108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F46A263AA8814DCFB4EFDFB8F773F58C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3352800" y="20476210"/>
          <a:ext cx="1285875" cy="1125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E120B3777D064CA78143E562D3185862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3267075" y="21673820"/>
          <a:ext cx="1360170" cy="1191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690A60C1F72B45C0865F7ECD0EA9053A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3295650" y="2305494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28AE20C9A3BF4301AA717DC202D01103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3314700" y="46729650"/>
          <a:ext cx="1411605" cy="1026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03FBE05396944E0B833CDB30C5140B83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3448050" y="34404935"/>
          <a:ext cx="1267460" cy="1076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7F40A6AC795845789D37A1DFA2798B37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3286125" y="25546685"/>
          <a:ext cx="1352550" cy="1183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90BB1ECF64D54AF7ADBDED1077451DF4"/>
        <xdr:cNvPicPr>
          <a:picLocks noChangeAspect="1"/>
        </xdr:cNvPicPr>
      </xdr:nvPicPr>
      <xdr:blipFill>
        <a:blip r:embed="rId116" r:link="rId2"/>
        <a:stretch>
          <a:fillRect/>
        </a:stretch>
      </xdr:blipFill>
      <xdr:spPr>
        <a:xfrm>
          <a:off x="3276600" y="2418842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CC10C4C682CC4DECA2F142AF5114B43C"/>
        <xdr:cNvPicPr>
          <a:picLocks noChangeAspect="1"/>
        </xdr:cNvPicPr>
      </xdr:nvPicPr>
      <xdr:blipFill>
        <a:blip r:embed="rId117" r:link="rId2"/>
        <a:stretch>
          <a:fillRect/>
        </a:stretch>
      </xdr:blipFill>
      <xdr:spPr>
        <a:xfrm>
          <a:off x="3257550" y="26753185"/>
          <a:ext cx="1323975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59A921AC66A8433CAE4B0C4493F304D8"/>
        <xdr:cNvPicPr>
          <a:picLocks noChangeAspect="1"/>
        </xdr:cNvPicPr>
      </xdr:nvPicPr>
      <xdr:blipFill>
        <a:blip r:embed="rId118" cstate="print"/>
        <a:stretch>
          <a:fillRect/>
        </a:stretch>
      </xdr:blipFill>
      <xdr:spPr>
        <a:xfrm>
          <a:off x="3390900" y="59156600"/>
          <a:ext cx="1259840" cy="1126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38327743B79C4553B816BBCB4AFE74CF"/>
        <xdr:cNvPicPr>
          <a:picLocks noChangeAspect="1"/>
        </xdr:cNvPicPr>
      </xdr:nvPicPr>
      <xdr:blipFill>
        <a:blip r:embed="rId119" r:link="rId2"/>
        <a:stretch>
          <a:fillRect/>
        </a:stretch>
      </xdr:blipFill>
      <xdr:spPr>
        <a:xfrm>
          <a:off x="3295650" y="28046680"/>
          <a:ext cx="1323340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B187E45C23B64ED39A0481DD3165AF1D"/>
        <xdr:cNvPicPr>
          <a:picLocks noChangeAspect="1"/>
        </xdr:cNvPicPr>
      </xdr:nvPicPr>
      <xdr:blipFill>
        <a:blip r:embed="rId120" r:link="rId2"/>
        <a:stretch>
          <a:fillRect/>
        </a:stretch>
      </xdr:blipFill>
      <xdr:spPr>
        <a:xfrm>
          <a:off x="3324225" y="30518735"/>
          <a:ext cx="1374775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609FD477753347A797701D71F9EA5A9A"/>
        <xdr:cNvPicPr>
          <a:picLocks noChangeAspect="1"/>
        </xdr:cNvPicPr>
      </xdr:nvPicPr>
      <xdr:blipFill>
        <a:blip r:embed="rId121" cstate="print"/>
        <a:stretch>
          <a:fillRect/>
        </a:stretch>
      </xdr:blipFill>
      <xdr:spPr>
        <a:xfrm>
          <a:off x="3361690" y="47955200"/>
          <a:ext cx="1400810" cy="112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F94B441917D44B4D80659A94E5C0226F"/>
        <xdr:cNvPicPr>
          <a:picLocks noChangeAspect="1"/>
        </xdr:cNvPicPr>
      </xdr:nvPicPr>
      <xdr:blipFill>
        <a:blip r:embed="rId122" cstate="print"/>
        <a:stretch>
          <a:fillRect/>
        </a:stretch>
      </xdr:blipFill>
      <xdr:spPr>
        <a:xfrm>
          <a:off x="3352165" y="33138110"/>
          <a:ext cx="1350645" cy="11296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F6A7D521AC114269BD2BDECAACB10D27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>
          <a:off x="3333115" y="37929185"/>
          <a:ext cx="1366520" cy="1156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" name="ID_5FFBB28F9B1649DE916BB0359F97992B"/>
        <xdr:cNvPicPr>
          <a:picLocks noChangeAspect="1"/>
        </xdr:cNvPicPr>
      </xdr:nvPicPr>
      <xdr:blipFill>
        <a:blip r:embed="rId124" r:link="rId2"/>
        <a:stretch>
          <a:fillRect/>
        </a:stretch>
      </xdr:blipFill>
      <xdr:spPr>
        <a:xfrm>
          <a:off x="3257550" y="40345995"/>
          <a:ext cx="1362075" cy="1191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" name="ID_35E1C2FF09A54C8A994497B6EC5601D8"/>
        <xdr:cNvPicPr>
          <a:picLocks noChangeAspect="1"/>
        </xdr:cNvPicPr>
      </xdr:nvPicPr>
      <xdr:blipFill>
        <a:blip r:embed="rId125" cstate="print"/>
        <a:stretch>
          <a:fillRect/>
        </a:stretch>
      </xdr:blipFill>
      <xdr:spPr>
        <a:xfrm>
          <a:off x="3538855" y="54229000"/>
          <a:ext cx="1125855" cy="104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7" name="ID_F83B5A58ADC24E5AB6661545BA9A0874"/>
        <xdr:cNvPicPr>
          <a:picLocks noChangeAspect="1"/>
        </xdr:cNvPicPr>
      </xdr:nvPicPr>
      <xdr:blipFill>
        <a:blip r:embed="rId126" r:link="rId2"/>
        <a:stretch>
          <a:fillRect/>
        </a:stretch>
      </xdr:blipFill>
      <xdr:spPr>
        <a:xfrm>
          <a:off x="3276600" y="41568370"/>
          <a:ext cx="1371600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982AC5E03DB2445EA9E64B9C67218E77"/>
        <xdr:cNvPicPr>
          <a:picLocks noChangeAspect="1"/>
        </xdr:cNvPicPr>
      </xdr:nvPicPr>
      <xdr:blipFill>
        <a:blip r:embed="rId127" r:link="rId2"/>
        <a:stretch>
          <a:fillRect/>
        </a:stretch>
      </xdr:blipFill>
      <xdr:spPr>
        <a:xfrm>
          <a:off x="3267075" y="42780585"/>
          <a:ext cx="1333500" cy="1228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9" name="ID_F868D7573CC243AE9C9BE6080ACC168E"/>
        <xdr:cNvPicPr>
          <a:picLocks noChangeAspect="1"/>
        </xdr:cNvPicPr>
      </xdr:nvPicPr>
      <xdr:blipFill>
        <a:blip r:embed="rId128" r:link="rId2"/>
        <a:stretch>
          <a:fillRect/>
        </a:stretch>
      </xdr:blipFill>
      <xdr:spPr>
        <a:xfrm>
          <a:off x="3343275" y="44066460"/>
          <a:ext cx="1276350" cy="1116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" name="ID_CF5E1F51746C4B26BFB8011A6C9D8D66"/>
        <xdr:cNvPicPr>
          <a:picLocks noChangeAspect="1"/>
        </xdr:cNvPicPr>
      </xdr:nvPicPr>
      <xdr:blipFill>
        <a:blip r:embed="rId129" cstate="print"/>
        <a:stretch>
          <a:fillRect/>
        </a:stretch>
      </xdr:blipFill>
      <xdr:spPr>
        <a:xfrm>
          <a:off x="3314065" y="49206150"/>
          <a:ext cx="1238885" cy="1209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1BF23346C4114A11848C6D62C1A811BC"/>
        <xdr:cNvPicPr>
          <a:picLocks noChangeAspect="1"/>
        </xdr:cNvPicPr>
      </xdr:nvPicPr>
      <xdr:blipFill>
        <a:blip r:embed="rId130" r:link="rId2"/>
        <a:stretch>
          <a:fillRect/>
        </a:stretch>
      </xdr:blipFill>
      <xdr:spPr>
        <a:xfrm>
          <a:off x="3314700" y="45304710"/>
          <a:ext cx="1359535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2" name="ID_BF4C7244B74D42A281C20B38F3074C8E"/>
        <xdr:cNvPicPr>
          <a:picLocks noChangeAspect="1"/>
        </xdr:cNvPicPr>
      </xdr:nvPicPr>
      <xdr:blipFill>
        <a:blip r:embed="rId131" r:link="rId2"/>
        <a:stretch>
          <a:fillRect/>
        </a:stretch>
      </xdr:blipFill>
      <xdr:spPr>
        <a:xfrm>
          <a:off x="3390900" y="51762660"/>
          <a:ext cx="1338580" cy="1172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" name="ID_7D3B221FB33A4A33A4CA5F4047D8ED22"/>
        <xdr:cNvPicPr>
          <a:picLocks noChangeAspect="1"/>
        </xdr:cNvPicPr>
      </xdr:nvPicPr>
      <xdr:blipFill>
        <a:blip r:embed="rId132" r:link="rId2"/>
        <a:stretch>
          <a:fillRect/>
        </a:stretch>
      </xdr:blipFill>
      <xdr:spPr>
        <a:xfrm>
          <a:off x="3438525" y="53031390"/>
          <a:ext cx="1225550" cy="1064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4" name="ID_E7AD920DAD9A48F9A1E30F363D7C2ABE"/>
        <xdr:cNvPicPr>
          <a:picLocks noChangeAspect="1"/>
        </xdr:cNvPicPr>
      </xdr:nvPicPr>
      <xdr:blipFill>
        <a:blip r:embed="rId133" r:link="rId2"/>
        <a:stretch>
          <a:fillRect/>
        </a:stretch>
      </xdr:blipFill>
      <xdr:spPr>
        <a:xfrm>
          <a:off x="3381375" y="55354220"/>
          <a:ext cx="1285875" cy="1125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5" name="ID_04445F9C4C384EBEAA20EA2D3C469934"/>
        <xdr:cNvPicPr>
          <a:picLocks noChangeAspect="1"/>
        </xdr:cNvPicPr>
      </xdr:nvPicPr>
      <xdr:blipFill>
        <a:blip r:embed="rId134" cstate="print"/>
        <a:stretch>
          <a:fillRect/>
        </a:stretch>
      </xdr:blipFill>
      <xdr:spPr>
        <a:xfrm>
          <a:off x="3248025" y="57947560"/>
          <a:ext cx="1440180" cy="960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6" name="ID_56A0DBFE18064B1CB102C4C27B26315E"/>
        <xdr:cNvPicPr>
          <a:picLocks noChangeAspect="1"/>
        </xdr:cNvPicPr>
      </xdr:nvPicPr>
      <xdr:blipFill>
        <a:blip r:embed="rId135" cstate="print"/>
        <a:stretch>
          <a:fillRect/>
        </a:stretch>
      </xdr:blipFill>
      <xdr:spPr>
        <a:xfrm>
          <a:off x="3305175" y="60461525"/>
          <a:ext cx="1386840" cy="103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7" name="ID_13C084D71802479385815EA40EF56CC9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2733675" y="61614050"/>
          <a:ext cx="10287000" cy="73628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<sst xmlns="http://schemas.openxmlformats.org/spreadsheetml/2006/main" count="457" uniqueCount="276">
  <si>
    <t>办公用品采购清单</t>
  </si>
  <si>
    <t>序号</t>
  </si>
  <si>
    <t>名称</t>
  </si>
  <si>
    <t>规格型号或技术参数、工程清单、服务要求（内容多可另附页）</t>
  </si>
  <si>
    <t>单位</t>
  </si>
  <si>
    <t>图片</t>
  </si>
  <si>
    <t>数量</t>
  </si>
  <si>
    <t>单价</t>
  </si>
  <si>
    <t>总价</t>
  </si>
  <si>
    <t>备注</t>
  </si>
  <si>
    <t>中性笔</t>
  </si>
  <si>
    <r>
      <rPr>
        <sz val="16"/>
        <color rgb="FF000000"/>
        <rFont val="宋体"/>
        <charset val="134"/>
      </rPr>
      <t>真彩</t>
    </r>
    <r>
      <rPr>
        <sz val="16"/>
        <color rgb="FF000000"/>
        <rFont val="Times New Roman"/>
        <charset val="134"/>
      </rPr>
      <t>009</t>
    </r>
  </si>
  <si>
    <t>支</t>
  </si>
  <si>
    <t>印湖州师范学院logo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</si>
  <si>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0.5</t>
    </r>
    <r>
      <rPr>
        <sz val="16"/>
        <color rgb="FF000000"/>
        <rFont val="宋体"/>
        <charset val="134"/>
      </rPr>
      <t>中性笔</t>
    </r>
    <r>
      <rPr>
        <sz val="16"/>
        <color rgb="FF000000"/>
        <rFont val="Times New Roman"/>
        <charset val="134"/>
      </rPr>
      <t>6600</t>
    </r>
  </si>
  <si>
    <r>
      <rPr>
        <sz val="16"/>
        <color rgb="FF000000"/>
        <rFont val="宋体"/>
        <charset val="134"/>
      </rPr>
      <t>得力直液式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宋体"/>
        <charset val="134"/>
      </rPr>
      <t>走珠笔</t>
    </r>
    <r>
      <rPr>
        <sz val="16"/>
        <color rgb="FF000000"/>
        <rFont val="Times New Roman"/>
        <charset val="134"/>
      </rPr>
      <t>S856</t>
    </r>
  </si>
  <si>
    <r>
      <rPr>
        <sz val="16"/>
        <color rgb="FF000000"/>
        <rFont val="宋体"/>
        <charset val="134"/>
      </rPr>
      <t>晨光</t>
    </r>
    <r>
      <rPr>
        <sz val="16"/>
        <color rgb="FF000000"/>
        <rFont val="Times New Roman"/>
        <charset val="134"/>
      </rPr>
      <t>0.5</t>
    </r>
    <r>
      <rPr>
        <sz val="16"/>
        <color rgb="FF000000"/>
        <rFont val="宋体"/>
        <charset val="134"/>
      </rPr>
      <t>中性笔</t>
    </r>
    <r>
      <rPr>
        <sz val="16"/>
        <color rgb="FF000000"/>
        <rFont val="Times New Roman"/>
        <charset val="134"/>
      </rPr>
      <t>13604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</si>
  <si>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0.7</t>
    </r>
    <r>
      <rPr>
        <sz val="16"/>
        <color rgb="FF000000"/>
        <rFont val="宋体"/>
        <charset val="134"/>
      </rPr>
      <t>中性笔</t>
    </r>
    <r>
      <rPr>
        <sz val="16"/>
        <color rgb="FF000000"/>
        <rFont val="Times New Roman"/>
        <charset val="134"/>
      </rPr>
      <t>S21</t>
    </r>
  </si>
  <si>
    <r>
      <rPr>
        <sz val="16"/>
        <color rgb="FF000000"/>
        <rFont val="宋体"/>
        <charset val="134"/>
      </rPr>
      <t>晨光</t>
    </r>
    <r>
      <rPr>
        <sz val="16"/>
        <color rgb="FF000000"/>
        <rFont val="Times New Roman"/>
        <charset val="134"/>
      </rPr>
      <t>K-35</t>
    </r>
  </si>
  <si>
    <r>
      <rPr>
        <sz val="16"/>
        <color rgb="FF000000"/>
        <rFont val="宋体"/>
        <charset val="134"/>
      </rPr>
      <t>晨光直液笔</t>
    </r>
    <r>
      <rPr>
        <sz val="16"/>
        <color rgb="FF000000"/>
        <rFont val="Times New Roman"/>
        <charset val="134"/>
      </rPr>
      <t>ARP41802</t>
    </r>
  </si>
  <si>
    <r>
      <rPr>
        <sz val="16"/>
        <color rgb="FF000000"/>
        <rFont val="宋体"/>
        <charset val="134"/>
      </rPr>
      <t>晨光直液</t>
    </r>
    <r>
      <rPr>
        <sz val="16"/>
        <color rgb="FF000000"/>
        <rFont val="Times New Roman"/>
        <charset val="134"/>
      </rPr>
      <t>ARP50901</t>
    </r>
  </si>
  <si>
    <t>铅笔</t>
  </si>
  <si>
    <t>中华2B</t>
  </si>
  <si>
    <r>
      <rPr>
        <sz val="16"/>
        <color rgb="FF000000"/>
        <rFont val="宋体"/>
        <charset val="134"/>
      </rPr>
      <t>中华</t>
    </r>
    <r>
      <rPr>
        <sz val="16"/>
        <color rgb="FF000000"/>
        <rFont val="Times New Roman"/>
        <charset val="134"/>
      </rPr>
      <t>HB</t>
    </r>
  </si>
  <si>
    <r>
      <rPr>
        <sz val="16"/>
        <color rgb="FF000000"/>
        <rFont val="宋体"/>
        <charset val="134"/>
      </rPr>
      <t>橡皮铅笔</t>
    </r>
    <r>
      <rPr>
        <sz val="16"/>
        <color rgb="FF000000"/>
        <rFont val="Times New Roman"/>
        <charset val="134"/>
      </rPr>
      <t>6151</t>
    </r>
  </si>
  <si>
    <t>再生铅笔</t>
  </si>
  <si>
    <t>答题卡套装</t>
  </si>
  <si>
    <r>
      <rPr>
        <sz val="16"/>
        <color rgb="FF000000"/>
        <rFont val="宋体"/>
        <charset val="134"/>
      </rPr>
      <t>得力（</t>
    </r>
    <r>
      <rPr>
        <sz val="16"/>
        <color rgb="FF000000"/>
        <rFont val="Times New Roman"/>
        <charset val="134"/>
      </rPr>
      <t>S357</t>
    </r>
    <r>
      <rPr>
        <sz val="16"/>
        <color rgb="FF000000"/>
        <rFont val="宋体"/>
        <charset val="134"/>
      </rPr>
      <t>）</t>
    </r>
  </si>
  <si>
    <t>套</t>
  </si>
  <si>
    <t xml:space="preserve">
记号笔</t>
  </si>
  <si>
    <r>
      <rPr>
        <sz val="16"/>
        <color rgb="FF000000"/>
        <rFont val="宋体"/>
        <charset val="134"/>
      </rPr>
      <t>得力小双头</t>
    </r>
    <r>
      <rPr>
        <sz val="16"/>
        <color rgb="FF000000"/>
        <rFont val="Times New Roman"/>
        <charset val="134"/>
      </rPr>
      <t>6824</t>
    </r>
  </si>
  <si>
    <t>白板笔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</si>
  <si>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6817</t>
    </r>
  </si>
  <si>
    <t>记号笔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</si>
  <si>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6821</t>
    </r>
  </si>
  <si>
    <t xml:space="preserve">
网格拉链袋</t>
  </si>
  <si>
    <r>
      <rPr>
        <sz val="16"/>
        <color rgb="FF000000"/>
        <rFont val="宋体"/>
        <charset val="134"/>
      </rPr>
      <t xml:space="preserve">毅力达
</t>
    </r>
    <r>
      <rPr>
        <sz val="16"/>
        <color rgb="FF000000"/>
        <rFont val="Times New Roman"/>
        <charset val="134"/>
      </rPr>
      <t>(A4-01)</t>
    </r>
  </si>
  <si>
    <t>个</t>
  </si>
  <si>
    <t>文件袋</t>
  </si>
  <si>
    <r>
      <rPr>
        <sz val="16"/>
        <color rgb="FF000000"/>
        <rFont val="宋体"/>
        <charset val="134"/>
      </rPr>
      <t>得力
按扣</t>
    </r>
    <r>
      <rPr>
        <sz val="16"/>
        <color rgb="FF000000"/>
        <rFont val="Times New Roman"/>
        <charset val="134"/>
      </rPr>
      <t>5501</t>
    </r>
  </si>
  <si>
    <t>透明拉链袋</t>
  </si>
  <si>
    <r>
      <rPr>
        <sz val="16"/>
        <color rgb="FF000000"/>
        <rFont val="Times New Roman"/>
        <charset val="134"/>
      </rPr>
      <t xml:space="preserve"> </t>
    </r>
    <r>
      <rPr>
        <sz val="16"/>
        <color rgb="FF000000"/>
        <rFont val="宋体"/>
        <charset val="134"/>
      </rPr>
      <t>毅力达</t>
    </r>
    <r>
      <rPr>
        <sz val="16"/>
        <color rgb="FF000000"/>
        <rFont val="Times New Roman"/>
        <charset val="134"/>
      </rPr>
      <t xml:space="preserve">
A4</t>
    </r>
    <r>
      <rPr>
        <sz val="16"/>
        <color rgb="FF000000"/>
        <rFont val="宋体"/>
        <charset val="134"/>
      </rPr>
      <t>大小</t>
    </r>
    <r>
      <rPr>
        <sz val="16"/>
        <color rgb="FF000000"/>
        <rFont val="Times New Roman"/>
        <charset val="134"/>
      </rPr>
      <t xml:space="preserve">
(F56-14C)</t>
    </r>
  </si>
  <si>
    <t>回形针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</si>
  <si>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0018</t>
    </r>
  </si>
  <si>
    <t>盒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</si>
  <si>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0024</t>
    </r>
  </si>
  <si>
    <t>订书针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</si>
  <si>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12</t>
    </r>
  </si>
  <si>
    <t>橡皮</t>
  </si>
  <si>
    <t>韩国花郎橡皮 4B美术用100A</t>
  </si>
  <si>
    <t>块</t>
  </si>
  <si>
    <t>双面胶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</si>
  <si>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0.9cm
30400</t>
    </r>
  </si>
  <si>
    <t>卷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</si>
  <si>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2.0
30402</t>
    </r>
  </si>
  <si>
    <t>泡沫胶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</si>
  <si>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2.0</t>
    </r>
  </si>
  <si>
    <t>封箱带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</si>
  <si>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30323</t>
    </r>
  </si>
  <si>
    <t>胶带</t>
  </si>
  <si>
    <t>文具透明胶</t>
  </si>
  <si>
    <t>液体胶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</si>
  <si>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7302</t>
    </r>
  </si>
  <si>
    <t>瓶</t>
  </si>
  <si>
    <t>固体胶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</si>
  <si>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7102</t>
    </r>
  </si>
  <si>
    <t>档案盒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</si>
  <si>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55
5863(A4-55mm)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</si>
  <si>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35
5862</t>
    </r>
    <r>
      <rPr>
        <sz val="16"/>
        <color rgb="FF000000"/>
        <rFont val="宋体"/>
        <charset val="134"/>
      </rPr>
      <t>（</t>
    </r>
    <r>
      <rPr>
        <sz val="16"/>
        <color rgb="FF000000"/>
        <rFont val="Times New Roman"/>
        <charset val="134"/>
      </rPr>
      <t>A4-35mm)</t>
    </r>
  </si>
  <si>
    <t>文件夹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</si>
  <si>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5309</t>
    </r>
  </si>
  <si>
    <t>文件框</t>
  </si>
  <si>
    <r>
      <rPr>
        <sz val="16"/>
        <color rgb="FF000000"/>
        <rFont val="宋体"/>
        <charset val="134"/>
      </rPr>
      <t>得力三联</t>
    </r>
    <r>
      <rPr>
        <sz val="16"/>
        <color rgb="FF000000"/>
        <rFont val="Times New Roman"/>
        <charset val="134"/>
      </rPr>
      <t>9833</t>
    </r>
  </si>
  <si>
    <r>
      <rPr>
        <sz val="16"/>
        <color rgb="FF000000"/>
        <rFont val="宋体"/>
        <charset val="134"/>
      </rPr>
      <t>得力抽屉式</t>
    </r>
    <r>
      <rPr>
        <sz val="16"/>
        <color rgb="FF000000"/>
        <rFont val="Times New Roman"/>
        <charset val="134"/>
      </rPr>
      <t>9775</t>
    </r>
  </si>
  <si>
    <t>文件盘</t>
  </si>
  <si>
    <r>
      <rPr>
        <sz val="16"/>
        <color rgb="FF000000"/>
        <rFont val="宋体"/>
        <charset val="134"/>
      </rPr>
      <t>得力可堆叠</t>
    </r>
    <r>
      <rPr>
        <sz val="16"/>
        <color rgb="FF000000"/>
        <rFont val="Times New Roman"/>
        <charset val="134"/>
      </rPr>
      <t>PB261</t>
    </r>
  </si>
  <si>
    <r>
      <rPr>
        <sz val="16"/>
        <color rgb="FF000000"/>
        <rFont val="宋体"/>
        <charset val="134"/>
      </rPr>
      <t>得力金属桌面</t>
    </r>
    <r>
      <rPr>
        <sz val="16"/>
        <color rgb="FF000000"/>
        <rFont val="Times New Roman"/>
        <charset val="134"/>
      </rPr>
      <t>79075</t>
    </r>
  </si>
  <si>
    <t>资料册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</si>
  <si>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30</t>
    </r>
    <r>
      <rPr>
        <sz val="16"/>
        <color rgb="FF000000"/>
        <rFont val="宋体"/>
        <charset val="134"/>
      </rPr>
      <t>页</t>
    </r>
    <r>
      <rPr>
        <sz val="16"/>
        <color rgb="FF000000"/>
        <rFont val="Times New Roman"/>
        <charset val="134"/>
      </rPr>
      <t>5030</t>
    </r>
  </si>
  <si>
    <t>便利贴</t>
  </si>
  <si>
    <t>得力四色便利贴</t>
  </si>
  <si>
    <t>本</t>
  </si>
  <si>
    <t>得力亲亲帖</t>
  </si>
  <si>
    <t>聘书</t>
  </si>
  <si>
    <r>
      <rPr>
        <sz val="16"/>
        <color rgb="FF000000"/>
        <rFont val="宋体"/>
        <charset val="134"/>
      </rPr>
      <t>12k
光面
（</t>
    </r>
    <r>
      <rPr>
        <sz val="16"/>
        <color rgb="FF000000"/>
        <rFont val="Times New Roman"/>
        <charset val="134"/>
      </rPr>
      <t>14.5*21</t>
    </r>
    <r>
      <rPr>
        <sz val="16"/>
        <color rgb="FF000000"/>
        <rFont val="宋体"/>
        <charset val="134"/>
      </rPr>
      <t>）</t>
    </r>
  </si>
  <si>
    <r>
      <rPr>
        <sz val="16"/>
        <color rgb="FF000000"/>
        <rFont val="宋体"/>
        <charset val="134"/>
      </rPr>
      <t>8k
光面
（</t>
    </r>
    <r>
      <rPr>
        <sz val="16"/>
        <color rgb="FF000000"/>
        <rFont val="Times New Roman"/>
        <charset val="134"/>
      </rPr>
      <t>17.5*25</t>
    </r>
    <r>
      <rPr>
        <sz val="16"/>
        <color rgb="FF000000"/>
        <rFont val="宋体"/>
        <charset val="134"/>
      </rPr>
      <t>）</t>
    </r>
  </si>
  <si>
    <t>荣誉证书</t>
  </si>
  <si>
    <r>
      <rPr>
        <sz val="16"/>
        <color rgb="FF000000"/>
        <rFont val="宋体"/>
        <charset val="134"/>
      </rPr>
      <t>8K
光面
（</t>
    </r>
    <r>
      <rPr>
        <sz val="16"/>
        <color rgb="FF000000"/>
        <rFont val="Times New Roman"/>
        <charset val="134"/>
      </rPr>
      <t>17.5*25</t>
    </r>
    <r>
      <rPr>
        <sz val="16"/>
        <color rgb="FF000000"/>
        <rFont val="宋体"/>
        <charset val="134"/>
      </rPr>
      <t>）</t>
    </r>
  </si>
  <si>
    <t>结业证书</t>
  </si>
  <si>
    <r>
      <rPr>
        <sz val="16"/>
        <color rgb="FF000000"/>
        <rFont val="宋体"/>
        <charset val="134"/>
      </rPr>
      <t>12K
光面
（</t>
    </r>
    <r>
      <rPr>
        <sz val="16"/>
        <color rgb="FF000000"/>
        <rFont val="Times New Roman"/>
        <charset val="134"/>
      </rPr>
      <t>14.5*21</t>
    </r>
    <r>
      <rPr>
        <sz val="16"/>
        <color rgb="FF000000"/>
        <rFont val="宋体"/>
        <charset val="134"/>
      </rPr>
      <t>）</t>
    </r>
  </si>
  <si>
    <t>聘书芯</t>
  </si>
  <si>
    <t>12k</t>
  </si>
  <si>
    <t>张</t>
  </si>
  <si>
    <t>8k</t>
  </si>
  <si>
    <t>荣誉证书芯</t>
  </si>
  <si>
    <t>8K</t>
  </si>
  <si>
    <t>结业证书芯</t>
  </si>
  <si>
    <t>12K</t>
  </si>
  <si>
    <t>拉链袋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</si>
  <si>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5524</t>
    </r>
  </si>
  <si>
    <t>美工刀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</si>
  <si>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2024</t>
    </r>
  </si>
  <si>
    <t>把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</si>
  <si>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2001</t>
    </r>
  </si>
  <si>
    <t>剪刀</t>
  </si>
  <si>
    <r>
      <rPr>
        <sz val="16"/>
        <color rgb="FF000000"/>
        <rFont val="宋体"/>
        <charset val="134"/>
      </rPr>
      <t>先锋</t>
    </r>
    <r>
      <rPr>
        <sz val="16"/>
        <color rgb="FF000000"/>
        <rFont val="Times New Roman"/>
        <charset val="134"/>
      </rPr>
      <t>1029</t>
    </r>
  </si>
  <si>
    <r>
      <rPr>
        <sz val="16"/>
        <color rgb="FF000000"/>
        <rFont val="宋体"/>
        <charset val="134"/>
      </rPr>
      <t>张小泉</t>
    </r>
    <r>
      <rPr>
        <sz val="16"/>
        <color rgb="FF000000"/>
        <rFont val="Times New Roman"/>
        <charset val="134"/>
      </rPr>
      <t xml:space="preserve">
HS-170</t>
    </r>
  </si>
  <si>
    <t>削笔机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</si>
  <si>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616</t>
    </r>
  </si>
  <si>
    <t>长尾夹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</si>
  <si>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8551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</si>
  <si>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8562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</si>
  <si>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8555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</si>
  <si>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8554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</si>
  <si>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8556</t>
    </r>
  </si>
  <si>
    <t>修正带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</si>
  <si>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8110</t>
    </r>
  </si>
  <si>
    <t>订书机</t>
  </si>
  <si>
    <r>
      <rPr>
        <sz val="16"/>
        <color rgb="FF000000"/>
        <rFont val="宋体"/>
        <charset val="134"/>
      </rPr>
      <t>得力省力订书机</t>
    </r>
    <r>
      <rPr>
        <sz val="16"/>
        <color rgb="FF000000"/>
        <rFont val="Times New Roman"/>
        <charset val="134"/>
      </rPr>
      <t>368</t>
    </r>
  </si>
  <si>
    <r>
      <rPr>
        <sz val="16"/>
        <color rgb="FF000000"/>
        <rFont val="宋体"/>
        <charset val="134"/>
      </rPr>
      <t>得力订书机</t>
    </r>
    <r>
      <rPr>
        <sz val="16"/>
        <color rgb="FF000000"/>
        <rFont val="Times New Roman"/>
        <charset val="134"/>
      </rPr>
      <t>309</t>
    </r>
  </si>
  <si>
    <r>
      <rPr>
        <sz val="16"/>
        <color rgb="FF000000"/>
        <rFont val="宋体"/>
        <charset val="134"/>
      </rPr>
      <t>得力订书机</t>
    </r>
    <r>
      <rPr>
        <sz val="16"/>
        <color rgb="FF000000"/>
        <rFont val="Times New Roman"/>
        <charset val="134"/>
      </rPr>
      <t>414</t>
    </r>
  </si>
  <si>
    <t>卷笔刀</t>
  </si>
  <si>
    <r>
      <rPr>
        <sz val="16"/>
        <color rgb="FF000000"/>
        <rFont val="宋体"/>
        <charset val="134"/>
      </rPr>
      <t>得力方形</t>
    </r>
    <r>
      <rPr>
        <sz val="16"/>
        <color rgb="FF000000"/>
        <rFont val="Times New Roman"/>
        <charset val="134"/>
      </rPr>
      <t>576</t>
    </r>
  </si>
  <si>
    <t>电话机</t>
  </si>
  <si>
    <r>
      <rPr>
        <sz val="16"/>
        <color rgb="FF000000"/>
        <rFont val="宋体"/>
        <charset val="134"/>
      </rPr>
      <t>步步高</t>
    </r>
    <r>
      <rPr>
        <sz val="16"/>
        <color rgb="FF000000"/>
        <rFont val="Times New Roman"/>
        <charset val="134"/>
      </rPr>
      <t>6101</t>
    </r>
  </si>
  <si>
    <t>计算器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</si>
  <si>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837ES</t>
    </r>
  </si>
  <si>
    <r>
      <rPr>
        <sz val="16"/>
        <color rgb="FF000000"/>
        <rFont val="宋体"/>
        <charset val="134"/>
      </rPr>
      <t>晨光风</t>
    </r>
    <r>
      <rPr>
        <sz val="16"/>
        <color rgb="FF000000"/>
        <rFont val="Times New Roman"/>
        <charset val="134"/>
      </rPr>
      <t>98164</t>
    </r>
  </si>
  <si>
    <t>起钉器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</si>
  <si>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231</t>
    </r>
  </si>
  <si>
    <t>直尺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</si>
  <si>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30cm6230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</si>
  <si>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20cm6220</t>
    </r>
  </si>
  <si>
    <t>粉笔</t>
  </si>
  <si>
    <t>金领白色</t>
  </si>
  <si>
    <t>金领彩色</t>
  </si>
  <si>
    <t>黑板擦</t>
  </si>
  <si>
    <r>
      <rPr>
        <sz val="16"/>
        <color rgb="FF000000"/>
        <rFont val="Times New Roman"/>
        <charset val="134"/>
      </rPr>
      <t>2V</t>
    </r>
    <r>
      <rPr>
        <sz val="16"/>
        <color rgb="FF000000"/>
        <rFont val="宋体"/>
        <charset val="134"/>
      </rPr>
      <t>双赢</t>
    </r>
    <r>
      <rPr>
        <sz val="16"/>
        <color rgb="FF000000"/>
        <rFont val="Times New Roman"/>
        <charset val="134"/>
      </rPr>
      <t>(SY2302)</t>
    </r>
  </si>
  <si>
    <t>挂钩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</si>
  <si>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19353</t>
    </r>
  </si>
  <si>
    <t>版</t>
  </si>
  <si>
    <t>白板擦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</si>
  <si>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7810</t>
    </r>
  </si>
  <si>
    <t>抽杆报告夹</t>
  </si>
  <si>
    <r>
      <rPr>
        <sz val="16"/>
        <color rgb="FF000000"/>
        <rFont val="宋体"/>
        <charset val="134"/>
      </rPr>
      <t>得力厚度</t>
    </r>
    <r>
      <rPr>
        <sz val="16"/>
        <color rgb="FF000000"/>
        <rFont val="Times New Roman"/>
        <charset val="134"/>
      </rPr>
      <t>1cm</t>
    </r>
  </si>
  <si>
    <r>
      <rPr>
        <sz val="16"/>
        <color rgb="FF000000"/>
        <rFont val="宋体"/>
        <charset val="134"/>
      </rPr>
      <t>得力厚度</t>
    </r>
    <r>
      <rPr>
        <sz val="16"/>
        <color rgb="FF000000"/>
        <rFont val="Times New Roman"/>
        <charset val="134"/>
      </rPr>
      <t>1.5cm</t>
    </r>
  </si>
  <si>
    <t>活页本</t>
  </si>
  <si>
    <r>
      <rPr>
        <sz val="16"/>
        <color rgb="FF000000"/>
        <rFont val="宋体"/>
        <charset val="134"/>
      </rPr>
      <t>申士</t>
    </r>
    <r>
      <rPr>
        <sz val="16"/>
        <color rgb="FF000000"/>
        <rFont val="Times New Roman"/>
        <charset val="134"/>
      </rPr>
      <t>6225</t>
    </r>
  </si>
  <si>
    <r>
      <rPr>
        <sz val="16"/>
        <color rgb="FF000000"/>
        <rFont val="宋体"/>
        <charset val="134"/>
      </rPr>
      <t>申士</t>
    </r>
    <r>
      <rPr>
        <sz val="16"/>
        <color rgb="FF000000"/>
        <rFont val="Times New Roman"/>
        <charset val="134"/>
      </rPr>
      <t>6218</t>
    </r>
  </si>
  <si>
    <t>记事本</t>
  </si>
  <si>
    <r>
      <rPr>
        <sz val="16"/>
        <color rgb="FF000000"/>
        <rFont val="宋体"/>
        <charset val="134"/>
      </rPr>
      <t>申士</t>
    </r>
    <r>
      <rPr>
        <sz val="16"/>
        <color rgb="FF000000"/>
        <rFont val="Times New Roman"/>
        <charset val="134"/>
      </rPr>
      <t>25-18</t>
    </r>
  </si>
  <si>
    <t>软抄本</t>
  </si>
  <si>
    <r>
      <rPr>
        <sz val="16"/>
        <color rgb="FF000000"/>
        <rFont val="宋体"/>
        <charset val="134"/>
      </rPr>
      <t>长江</t>
    </r>
    <r>
      <rPr>
        <sz val="16"/>
        <color rgb="FF000000"/>
        <rFont val="Times New Roman"/>
        <charset val="134"/>
      </rPr>
      <t>/</t>
    </r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60</t>
    </r>
    <r>
      <rPr>
        <sz val="16"/>
        <color rgb="FF000000"/>
        <rFont val="宋体"/>
        <charset val="134"/>
      </rPr>
      <t xml:space="preserve">页
</t>
    </r>
    <r>
      <rPr>
        <sz val="16"/>
        <color rgb="FF000000"/>
        <rFont val="Times New Roman"/>
        <charset val="134"/>
      </rPr>
      <t>(A5</t>
    </r>
    <r>
      <rPr>
        <sz val="16"/>
        <color rgb="FF000000"/>
        <rFont val="宋体"/>
        <charset val="134"/>
      </rPr>
      <t>大小）</t>
    </r>
  </si>
  <si>
    <t>胶套本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</si>
  <si>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203mm*140mm</t>
    </r>
  </si>
  <si>
    <t>大胶套本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</si>
  <si>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252mm*174mm</t>
    </r>
  </si>
  <si>
    <t>笔筒</t>
  </si>
  <si>
    <r>
      <rPr>
        <sz val="16"/>
        <color rgb="FF000000"/>
        <rFont val="宋体"/>
        <charset val="134"/>
      </rPr>
      <t>得力网格</t>
    </r>
    <r>
      <rPr>
        <sz val="16"/>
        <color rgb="FF000000"/>
        <rFont val="Times New Roman"/>
        <charset val="134"/>
      </rPr>
      <t>909</t>
    </r>
  </si>
  <si>
    <t>印台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</si>
  <si>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9864</t>
    </r>
  </si>
  <si>
    <t>印油</t>
  </si>
  <si>
    <r>
      <rPr>
        <sz val="16"/>
        <color rgb="FF000000"/>
        <rFont val="宋体"/>
        <charset val="134"/>
      </rPr>
      <t>卓达</t>
    </r>
    <r>
      <rPr>
        <sz val="16"/>
        <color rgb="FF000000"/>
        <rFont val="Times New Roman"/>
        <charset val="134"/>
      </rPr>
      <t>7011</t>
    </r>
  </si>
  <si>
    <t>党徽</t>
  </si>
  <si>
    <t>磁吸式</t>
  </si>
  <si>
    <t>磁钉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</si>
  <si>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7825</t>
    </r>
  </si>
  <si>
    <t>会议牌</t>
  </si>
  <si>
    <t>得力9294</t>
  </si>
  <si>
    <t>荧光笔</t>
  </si>
  <si>
    <r>
      <rPr>
        <sz val="16"/>
        <color rgb="FF000000"/>
        <rFont val="宋体"/>
        <charset val="134"/>
      </rPr>
      <t>掌握</t>
    </r>
    <r>
      <rPr>
        <sz val="16"/>
        <color rgb="FF000000"/>
        <rFont val="Times New Roman"/>
        <charset val="134"/>
      </rPr>
      <t>556</t>
    </r>
  </si>
  <si>
    <r>
      <rPr>
        <sz val="16"/>
        <color rgb="FF000000"/>
        <rFont val="宋体"/>
        <charset val="134"/>
      </rPr>
      <t>掌握</t>
    </r>
    <r>
      <rPr>
        <sz val="16"/>
        <color rgb="FF000000"/>
        <rFont val="Times New Roman"/>
        <charset val="134"/>
      </rPr>
      <t>553</t>
    </r>
  </si>
  <si>
    <t>马克笔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</si>
  <si>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24</t>
    </r>
    <r>
      <rPr>
        <sz val="16"/>
        <color rgb="FF000000"/>
        <rFont val="宋体"/>
        <charset val="134"/>
      </rPr>
      <t>色</t>
    </r>
  </si>
  <si>
    <t>得力重型0299</t>
  </si>
  <si>
    <t>大标签</t>
  </si>
  <si>
    <t>标签纸</t>
  </si>
  <si>
    <t>书立</t>
  </si>
  <si>
    <t>得力可伸缩伸缩范围114-480mm</t>
  </si>
  <si>
    <t>合计</t>
  </si>
  <si>
    <t>日用品采购清单</t>
  </si>
  <si>
    <t>电池</t>
  </si>
  <si>
    <r>
      <rPr>
        <sz val="13"/>
        <color rgb="FF000000"/>
        <rFont val="宋体"/>
        <charset val="134"/>
      </rPr>
      <t>南孚</t>
    </r>
    <r>
      <rPr>
        <sz val="13"/>
        <color rgb="FF000000"/>
        <rFont val="Times New Roman"/>
        <charset val="134"/>
      </rPr>
      <t xml:space="preserve"> 5#</t>
    </r>
  </si>
  <si>
    <r>
      <rPr>
        <sz val="13"/>
        <color rgb="FF000000"/>
        <rFont val="宋体"/>
        <charset val="134"/>
      </rPr>
      <t>节</t>
    </r>
  </si>
  <si>
    <r>
      <rPr>
        <sz val="13"/>
        <color rgb="FF000000"/>
        <rFont val="宋体"/>
        <charset val="134"/>
      </rPr>
      <t>南孚</t>
    </r>
    <r>
      <rPr>
        <sz val="13"/>
        <color rgb="FF000000"/>
        <rFont val="Times New Roman"/>
        <charset val="134"/>
      </rPr>
      <t>7#</t>
    </r>
  </si>
  <si>
    <t>卫生纸</t>
  </si>
  <si>
    <r>
      <rPr>
        <sz val="13"/>
        <color rgb="FF000000"/>
        <rFont val="宋体"/>
        <charset val="134"/>
      </rPr>
      <t>双熊猫（</t>
    </r>
    <r>
      <rPr>
        <sz val="13"/>
        <color rgb="FF000000"/>
        <rFont val="Times New Roman"/>
        <charset val="134"/>
      </rPr>
      <t>400g</t>
    </r>
    <r>
      <rPr>
        <sz val="13"/>
        <color rgb="FF000000"/>
        <rFont val="宋体"/>
        <charset val="134"/>
      </rPr>
      <t xml:space="preserve">）  </t>
    </r>
    <r>
      <rPr>
        <sz val="13"/>
        <color rgb="FF000000"/>
        <rFont val="Times New Roman"/>
        <charset val="134"/>
      </rPr>
      <t>170mm*240mm</t>
    </r>
  </si>
  <si>
    <r>
      <rPr>
        <sz val="13"/>
        <color rgb="FF000000"/>
        <rFont val="宋体"/>
        <charset val="134"/>
      </rPr>
      <t>包</t>
    </r>
  </si>
  <si>
    <t>纸巾</t>
  </si>
  <si>
    <r>
      <rPr>
        <sz val="13"/>
        <color rgb="FF000000"/>
        <rFont val="宋体"/>
        <charset val="134"/>
      </rPr>
      <t>波斯猫（</t>
    </r>
    <r>
      <rPr>
        <sz val="13"/>
        <color rgb="FF000000"/>
        <rFont val="Times New Roman"/>
        <charset val="134"/>
      </rPr>
      <t>200</t>
    </r>
    <r>
      <rPr>
        <sz val="13"/>
        <color rgb="FF000000"/>
        <rFont val="宋体"/>
        <charset val="134"/>
      </rPr>
      <t>抽</t>
    </r>
    <r>
      <rPr>
        <sz val="13"/>
        <color rgb="FF000000"/>
        <rFont val="Times New Roman"/>
        <charset val="134"/>
      </rPr>
      <t>*8</t>
    </r>
    <r>
      <rPr>
        <sz val="13"/>
        <color rgb="FF000000"/>
        <rFont val="宋体"/>
        <charset val="134"/>
      </rPr>
      <t xml:space="preserve">包  </t>
    </r>
    <r>
      <rPr>
        <sz val="13"/>
        <color rgb="FF000000"/>
        <rFont val="Times New Roman"/>
        <charset val="134"/>
      </rPr>
      <t>BSM-GE-C001)</t>
    </r>
  </si>
  <si>
    <r>
      <rPr>
        <sz val="13"/>
        <color rgb="FF000000"/>
        <rFont val="宋体"/>
        <charset val="134"/>
      </rPr>
      <t>提</t>
    </r>
  </si>
  <si>
    <r>
      <rPr>
        <sz val="13"/>
        <color rgb="FF000000"/>
        <rFont val="宋体"/>
        <charset val="134"/>
      </rPr>
      <t>清风花韵（</t>
    </r>
    <r>
      <rPr>
        <sz val="13"/>
        <color rgb="FF000000"/>
        <rFont val="Times New Roman"/>
        <charset val="134"/>
      </rPr>
      <t>200</t>
    </r>
    <r>
      <rPr>
        <sz val="13"/>
        <color rgb="FF000000"/>
        <rFont val="宋体"/>
        <charset val="134"/>
      </rPr>
      <t>抽</t>
    </r>
    <r>
      <rPr>
        <sz val="13"/>
        <color rgb="FF000000"/>
        <rFont val="Times New Roman"/>
        <charset val="134"/>
      </rPr>
      <t>*8</t>
    </r>
    <r>
      <rPr>
        <sz val="13"/>
        <color rgb="FF000000"/>
        <rFont val="宋体"/>
        <charset val="134"/>
      </rPr>
      <t>包）</t>
    </r>
  </si>
  <si>
    <t>清风原木金装210mm*154mm150抽/包，3包/提</t>
  </si>
  <si>
    <r>
      <rPr>
        <sz val="13"/>
        <color rgb="FF000000"/>
        <rFont val="宋体"/>
        <charset val="134"/>
      </rPr>
      <t>清风</t>
    </r>
    <r>
      <rPr>
        <sz val="13"/>
        <color rgb="FF000000"/>
        <rFont val="Times New Roman"/>
        <charset val="134"/>
      </rPr>
      <t>B913AC</t>
    </r>
  </si>
  <si>
    <r>
      <rPr>
        <sz val="13"/>
        <color rgb="FF000000"/>
        <rFont val="宋体"/>
        <charset val="134"/>
      </rPr>
      <t>箱</t>
    </r>
  </si>
  <si>
    <t>毛巾</t>
  </si>
  <si>
    <r>
      <rPr>
        <sz val="13"/>
        <color rgb="FF000000"/>
        <rFont val="宋体"/>
        <charset val="134"/>
      </rPr>
      <t>洁丽雅</t>
    </r>
    <r>
      <rPr>
        <sz val="13"/>
        <color rgb="FF000000"/>
        <rFont val="Times New Roman"/>
        <charset val="134"/>
      </rPr>
      <t>7180</t>
    </r>
  </si>
  <si>
    <r>
      <rPr>
        <sz val="13"/>
        <color rgb="FF000000"/>
        <rFont val="宋体"/>
        <charset val="134"/>
      </rPr>
      <t>条</t>
    </r>
  </si>
  <si>
    <r>
      <rPr>
        <sz val="13"/>
        <color rgb="FF000000"/>
        <rFont val="宋体"/>
        <charset val="134"/>
      </rPr>
      <t>洁丽雅竹纤维</t>
    </r>
    <r>
      <rPr>
        <sz val="13"/>
        <color rgb="FF000000"/>
        <rFont val="Times New Roman"/>
        <charset val="134"/>
      </rPr>
      <t>6413</t>
    </r>
  </si>
  <si>
    <t>条</t>
  </si>
  <si>
    <r>
      <rPr>
        <sz val="13"/>
        <color rgb="FF000000"/>
        <rFont val="宋体"/>
        <charset val="134"/>
      </rPr>
      <t>苏阳小毛巾</t>
    </r>
    <r>
      <rPr>
        <sz val="13"/>
        <color rgb="FF000000"/>
        <rFont val="Times New Roman"/>
        <charset val="134"/>
      </rPr>
      <t>0686</t>
    </r>
    <r>
      <rPr>
        <sz val="13"/>
        <color rgb="FF000000"/>
        <rFont val="宋体"/>
        <charset val="134"/>
      </rPr>
      <t>（</t>
    </r>
    <r>
      <rPr>
        <sz val="13"/>
        <color rgb="FF000000"/>
        <rFont val="Times New Roman"/>
        <charset val="134"/>
      </rPr>
      <t>25*50cm</t>
    </r>
    <r>
      <rPr>
        <sz val="13"/>
        <color rgb="FF000000"/>
        <rFont val="宋体"/>
        <charset val="134"/>
      </rPr>
      <t>）</t>
    </r>
  </si>
  <si>
    <t>插座</t>
  </si>
  <si>
    <r>
      <rPr>
        <sz val="13"/>
        <color rgb="FF000000"/>
        <rFont val="宋体"/>
        <charset val="134"/>
      </rPr>
      <t>公牛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宋体"/>
        <charset val="134"/>
      </rPr>
      <t>米</t>
    </r>
    <r>
      <rPr>
        <sz val="13"/>
        <color rgb="FF000000"/>
        <rFont val="Times New Roman"/>
        <charset val="134"/>
      </rPr>
      <t>GN-109K;(3-3)</t>
    </r>
  </si>
  <si>
    <r>
      <rPr>
        <sz val="13"/>
        <color rgb="FF000000"/>
        <rFont val="宋体"/>
        <charset val="134"/>
      </rPr>
      <t>个</t>
    </r>
  </si>
  <si>
    <r>
      <rPr>
        <sz val="13"/>
        <color rgb="FF000000"/>
        <rFont val="宋体"/>
        <charset val="134"/>
      </rPr>
      <t>公牛</t>
    </r>
    <r>
      <rPr>
        <sz val="13"/>
        <color rgb="FF000000"/>
        <rFont val="Times New Roman"/>
        <charset val="134"/>
      </rPr>
      <t>606GN-606A;(3-5)</t>
    </r>
  </si>
  <si>
    <r>
      <rPr>
        <sz val="13"/>
        <color rgb="FF000000"/>
        <rFont val="宋体"/>
        <charset val="134"/>
      </rPr>
      <t>公牛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宋体"/>
        <charset val="134"/>
      </rPr>
      <t>米</t>
    </r>
    <r>
      <rPr>
        <sz val="13"/>
        <color rgb="FF000000"/>
        <rFont val="Times New Roman"/>
        <charset val="134"/>
      </rPr>
      <t>GNV-UUB126</t>
    </r>
  </si>
  <si>
    <t>整理箱</t>
  </si>
  <si>
    <r>
      <rPr>
        <sz val="13"/>
        <color rgb="FF000000"/>
        <rFont val="宋体"/>
        <charset val="134"/>
      </rPr>
      <t>环宇109塑料
（</t>
    </r>
    <r>
      <rPr>
        <sz val="13"/>
        <color rgb="FF000000"/>
        <rFont val="Times New Roman"/>
        <charset val="134"/>
      </rPr>
      <t>70*50*45</t>
    </r>
    <r>
      <rPr>
        <sz val="13"/>
        <color rgb="FF000000"/>
        <rFont val="宋体"/>
        <charset val="134"/>
      </rPr>
      <t>）</t>
    </r>
  </si>
  <si>
    <r>
      <rPr>
        <sz val="13"/>
        <color rgb="FF000000"/>
        <rFont val="宋体"/>
        <charset val="134"/>
      </rPr>
      <t>环宇208塑料
（</t>
    </r>
    <r>
      <rPr>
        <sz val="13"/>
        <color rgb="FF000000"/>
        <rFont val="Times New Roman"/>
        <charset val="134"/>
      </rPr>
      <t>60*45*40</t>
    </r>
    <r>
      <rPr>
        <sz val="13"/>
        <color rgb="FF000000"/>
        <rFont val="宋体"/>
        <charset val="134"/>
      </rPr>
      <t>）</t>
    </r>
  </si>
  <si>
    <t>透明皂</t>
  </si>
  <si>
    <r>
      <rPr>
        <sz val="13"/>
        <color rgb="FF000000"/>
        <rFont val="宋体"/>
        <charset val="134"/>
      </rPr>
      <t>奥妙（</t>
    </r>
    <r>
      <rPr>
        <sz val="13"/>
        <color rgb="FF000000"/>
        <rFont val="Times New Roman"/>
        <charset val="134"/>
      </rPr>
      <t>200</t>
    </r>
    <r>
      <rPr>
        <sz val="13"/>
        <color rgb="FF000000"/>
        <rFont val="宋体"/>
        <charset val="134"/>
      </rPr>
      <t>克）</t>
    </r>
  </si>
  <si>
    <r>
      <rPr>
        <sz val="13"/>
        <color rgb="FF000000"/>
        <rFont val="宋体"/>
        <charset val="134"/>
      </rPr>
      <t>块</t>
    </r>
  </si>
  <si>
    <t>香皂</t>
  </si>
  <si>
    <r>
      <rPr>
        <sz val="13"/>
        <color rgb="FF000000"/>
        <rFont val="宋体"/>
        <charset val="134"/>
      </rPr>
      <t>舒肤佳</t>
    </r>
    <r>
      <rPr>
        <sz val="13"/>
        <color rgb="FF000000"/>
        <rFont val="Times New Roman"/>
        <charset val="134"/>
      </rPr>
      <t>(108</t>
    </r>
    <r>
      <rPr>
        <sz val="13"/>
        <color rgb="FF000000"/>
        <rFont val="宋体"/>
        <charset val="134"/>
      </rPr>
      <t>克纯白清香）</t>
    </r>
  </si>
  <si>
    <t>洗手液</t>
  </si>
  <si>
    <r>
      <rPr>
        <sz val="13"/>
        <color rgb="FF000000"/>
        <rFont val="宋体"/>
        <charset val="134"/>
      </rPr>
      <t>舒肤佳（</t>
    </r>
    <r>
      <rPr>
        <sz val="13"/>
        <color rgb="FF000000"/>
        <rFont val="Times New Roman"/>
        <charset val="134"/>
      </rPr>
      <t>225ml</t>
    </r>
    <r>
      <rPr>
        <sz val="13"/>
        <color rgb="FF000000"/>
        <rFont val="宋体"/>
        <charset val="134"/>
      </rPr>
      <t>）</t>
    </r>
  </si>
  <si>
    <r>
      <rPr>
        <sz val="13"/>
        <color rgb="FF000000"/>
        <rFont val="宋体"/>
        <charset val="134"/>
      </rPr>
      <t>瓶</t>
    </r>
  </si>
  <si>
    <r>
      <rPr>
        <sz val="13"/>
        <color rgb="FF000000"/>
        <rFont val="宋体"/>
        <charset val="134"/>
      </rPr>
      <t>蓝月亮</t>
    </r>
    <r>
      <rPr>
        <sz val="13"/>
        <color rgb="FF000000"/>
        <rFont val="Times New Roman"/>
        <charset val="134"/>
      </rPr>
      <t>(500</t>
    </r>
    <r>
      <rPr>
        <sz val="13"/>
        <color rgb="FF000000"/>
        <rFont val="宋体"/>
        <charset val="134"/>
      </rPr>
      <t>克）</t>
    </r>
  </si>
  <si>
    <t>洗衣液</t>
  </si>
  <si>
    <r>
      <rPr>
        <sz val="13"/>
        <color rgb="FF000000"/>
        <rFont val="宋体"/>
        <charset val="134"/>
      </rPr>
      <t>蓝月亮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宋体"/>
        <charset val="134"/>
      </rPr>
      <t>升</t>
    </r>
  </si>
  <si>
    <t>扫把套装</t>
  </si>
  <si>
    <r>
      <rPr>
        <sz val="13"/>
        <color rgb="FF000000"/>
        <rFont val="宋体"/>
        <charset val="134"/>
      </rPr>
      <t>惠乐佳</t>
    </r>
    <r>
      <rPr>
        <sz val="13"/>
        <color rgb="FF000000"/>
        <rFont val="Times New Roman"/>
        <charset val="134"/>
      </rPr>
      <t>8637</t>
    </r>
  </si>
  <si>
    <r>
      <rPr>
        <sz val="13"/>
        <color rgb="FF000000"/>
        <rFont val="宋体"/>
        <charset val="134"/>
      </rPr>
      <t>套</t>
    </r>
  </si>
  <si>
    <t>手套</t>
  </si>
  <si>
    <r>
      <rPr>
        <sz val="13"/>
        <color rgb="FF000000"/>
        <rFont val="宋体"/>
        <charset val="134"/>
      </rPr>
      <t>线手套</t>
    </r>
  </si>
  <si>
    <r>
      <rPr>
        <sz val="13"/>
        <color rgb="FF000000"/>
        <rFont val="宋体"/>
        <charset val="134"/>
      </rPr>
      <t>双</t>
    </r>
  </si>
  <si>
    <r>
      <rPr>
        <sz val="13"/>
        <color rgb="FF000000"/>
        <rFont val="宋体"/>
        <charset val="134"/>
      </rPr>
      <t>天鹰乳胶</t>
    </r>
    <r>
      <rPr>
        <sz val="13"/>
        <color rgb="FF000000"/>
        <rFont val="Times New Roman"/>
        <charset val="134"/>
      </rPr>
      <t>M/L</t>
    </r>
  </si>
  <si>
    <r>
      <rPr>
        <sz val="13"/>
        <color rgb="FF000000"/>
        <rFont val="宋体"/>
        <charset val="134"/>
      </rPr>
      <t>飞天加绒</t>
    </r>
    <r>
      <rPr>
        <sz val="13"/>
        <color rgb="FF000000"/>
        <rFont val="Times New Roman"/>
        <charset val="134"/>
      </rPr>
      <t xml:space="preserve"> 218</t>
    </r>
  </si>
  <si>
    <t>PVC100只/盒</t>
  </si>
  <si>
    <t>热水瓶</t>
  </si>
  <si>
    <r>
      <rPr>
        <sz val="13"/>
        <color rgb="FF000000"/>
        <rFont val="宋体"/>
        <charset val="134"/>
      </rPr>
      <t>清水暖壶</t>
    </r>
    <r>
      <rPr>
        <sz val="13"/>
        <color rgb="FF000000"/>
        <rFont val="Times New Roman"/>
        <charset val="134"/>
      </rPr>
      <t>(2.0L</t>
    </r>
    <r>
      <rPr>
        <sz val="13"/>
        <color rgb="FF000000"/>
        <rFont val="宋体"/>
        <charset val="134"/>
      </rPr>
      <t xml:space="preserve">）  </t>
    </r>
    <r>
      <rPr>
        <sz val="13"/>
        <color rgb="FF000000"/>
        <rFont val="Times New Roman"/>
        <charset val="134"/>
      </rPr>
      <t>SM-3262-200</t>
    </r>
  </si>
  <si>
    <r>
      <rPr>
        <sz val="13"/>
        <color rgb="FF000000"/>
        <rFont val="宋体"/>
        <charset val="134"/>
      </rPr>
      <t>把</t>
    </r>
  </si>
  <si>
    <r>
      <rPr>
        <sz val="13"/>
        <color rgb="FF000000"/>
        <rFont val="宋体"/>
        <charset val="134"/>
      </rPr>
      <t>家和永发塑料</t>
    </r>
    <r>
      <rPr>
        <sz val="13"/>
        <color rgb="FF000000"/>
        <rFont val="Times New Roman"/>
        <charset val="134"/>
      </rPr>
      <t>2.0L</t>
    </r>
  </si>
  <si>
    <t>拖把</t>
  </si>
  <si>
    <t>布拖把花条木柄拖把</t>
  </si>
  <si>
    <t>电水壶</t>
  </si>
  <si>
    <r>
      <rPr>
        <sz val="13"/>
        <color rgb="FF000000"/>
        <rFont val="宋体"/>
        <charset val="134"/>
      </rPr>
      <t>格莱德</t>
    </r>
    <r>
      <rPr>
        <sz val="13"/>
        <color rgb="FF000000"/>
        <rFont val="Times New Roman"/>
        <charset val="134"/>
      </rPr>
      <t>242S</t>
    </r>
  </si>
  <si>
    <r>
      <rPr>
        <sz val="13"/>
        <color rgb="FF000000"/>
        <rFont val="宋体"/>
        <charset val="134"/>
      </rPr>
      <t>美的</t>
    </r>
    <r>
      <rPr>
        <sz val="13"/>
        <color rgb="FF000000"/>
        <rFont val="Times New Roman"/>
        <charset val="134"/>
      </rPr>
      <t>MK-H415E2J</t>
    </r>
  </si>
  <si>
    <t>脸盆</t>
  </si>
  <si>
    <r>
      <rPr>
        <sz val="13"/>
        <color rgb="FF000000"/>
        <rFont val="Times New Roman"/>
        <charset val="134"/>
      </rPr>
      <t>3804</t>
    </r>
    <r>
      <rPr>
        <sz val="13"/>
        <color rgb="FF000000"/>
        <rFont val="宋体"/>
        <charset val="134"/>
      </rPr>
      <t>（约</t>
    </r>
    <r>
      <rPr>
        <sz val="13"/>
        <color rgb="FF000000"/>
        <rFont val="Times New Roman"/>
        <charset val="134"/>
      </rPr>
      <t>26*15cm)</t>
    </r>
  </si>
  <si>
    <r>
      <rPr>
        <sz val="13"/>
        <color rgb="FF000000"/>
        <rFont val="宋体"/>
        <charset val="134"/>
      </rPr>
      <t>水桶</t>
    </r>
  </si>
  <si>
    <r>
      <rPr>
        <sz val="13"/>
        <color rgb="FF000000"/>
        <rFont val="Times New Roman"/>
        <charset val="134"/>
      </rPr>
      <t>803</t>
    </r>
    <r>
      <rPr>
        <sz val="13"/>
        <color rgb="FF000000"/>
        <rFont val="宋体"/>
        <charset val="134"/>
      </rPr>
      <t>水桶（约</t>
    </r>
    <r>
      <rPr>
        <sz val="13"/>
        <color rgb="FF000000"/>
        <rFont val="Times New Roman"/>
        <charset val="134"/>
      </rPr>
      <t>23*30cm)</t>
    </r>
  </si>
  <si>
    <r>
      <rPr>
        <sz val="13"/>
        <color rgb="FF000000"/>
        <rFont val="宋体"/>
        <charset val="134"/>
      </rPr>
      <t>撕裂球</t>
    </r>
  </si>
  <si>
    <t>塑料绳（200克）</t>
  </si>
  <si>
    <r>
      <rPr>
        <sz val="13"/>
        <color rgb="FF000000"/>
        <rFont val="宋体"/>
        <charset val="134"/>
      </rPr>
      <t>卷</t>
    </r>
  </si>
  <si>
    <r>
      <rPr>
        <sz val="13"/>
        <color rgb="FF000000"/>
        <rFont val="宋体"/>
        <charset val="134"/>
      </rPr>
      <t>美添乐胶棉拖把（</t>
    </r>
    <r>
      <rPr>
        <sz val="13"/>
        <color rgb="FF000000"/>
        <rFont val="Times New Roman"/>
        <charset val="134"/>
      </rPr>
      <t>MTL-JM007)</t>
    </r>
  </si>
  <si>
    <r>
      <rPr>
        <sz val="13"/>
        <color rgb="FF000000"/>
        <rFont val="宋体"/>
        <charset val="134"/>
      </rPr>
      <t>妙洁胶棉拖把</t>
    </r>
    <r>
      <rPr>
        <sz val="13"/>
        <color rgb="FF000000"/>
        <rFont val="Times New Roman"/>
        <charset val="134"/>
      </rPr>
      <t>mojy*mojyt-c-ec</t>
    </r>
  </si>
  <si>
    <r>
      <rPr>
        <sz val="13"/>
        <color rgb="FF000000"/>
        <rFont val="宋体"/>
        <charset val="134"/>
      </rPr>
      <t>妙洁</t>
    </r>
    <r>
      <rPr>
        <sz val="13"/>
        <color rgb="FF000000"/>
        <rFont val="Times New Roman"/>
        <charset val="134"/>
      </rPr>
      <t xml:space="preserve">
</t>
    </r>
    <r>
      <rPr>
        <sz val="13"/>
        <color rgb="FF000000"/>
        <rFont val="宋体"/>
        <charset val="134"/>
      </rPr>
      <t>平板免洗拖把</t>
    </r>
    <r>
      <rPr>
        <sz val="13"/>
        <color rgb="FF000000"/>
        <rFont val="Times New Roman"/>
        <charset val="134"/>
      </rPr>
      <t>MOPFB-A</t>
    </r>
  </si>
  <si>
    <t>60cm平板拖把</t>
  </si>
  <si>
    <t>拖把布</t>
  </si>
  <si>
    <t>60cm平板拖把布</t>
  </si>
  <si>
    <t>洗洁精</t>
  </si>
  <si>
    <r>
      <rPr>
        <sz val="13"/>
        <color rgb="FF000000"/>
        <rFont val="宋体"/>
        <charset val="134"/>
      </rPr>
      <t>立白</t>
    </r>
    <r>
      <rPr>
        <sz val="13"/>
        <color rgb="FF000000"/>
        <rFont val="Times New Roman"/>
        <charset val="134"/>
      </rPr>
      <t>500</t>
    </r>
    <r>
      <rPr>
        <sz val="13"/>
        <color rgb="FF000000"/>
        <rFont val="宋体"/>
        <charset val="134"/>
      </rPr>
      <t>克</t>
    </r>
  </si>
  <si>
    <t>垃圾袋</t>
  </si>
  <si>
    <r>
      <rPr>
        <sz val="13"/>
        <color rgb="FF000000"/>
        <rFont val="宋体"/>
        <charset val="134"/>
      </rPr>
      <t>名伟加厚型黑垃圾袋</t>
    </r>
    <r>
      <rPr>
        <sz val="13"/>
        <color rgb="FF000000"/>
        <rFont val="Times New Roman"/>
        <charset val="134"/>
      </rPr>
      <t>(003   50CM*60CM)</t>
    </r>
  </si>
  <si>
    <t>马夹袋</t>
  </si>
  <si>
    <r>
      <rPr>
        <sz val="13"/>
        <color rgb="FF000000"/>
        <rFont val="宋体"/>
        <charset val="134"/>
      </rPr>
      <t>地球白色塑料袋（约</t>
    </r>
    <r>
      <rPr>
        <sz val="13"/>
        <color rgb="FF000000"/>
        <rFont val="Times New Roman"/>
        <charset val="134"/>
      </rPr>
      <t>30</t>
    </r>
    <r>
      <rPr>
        <sz val="13"/>
        <color rgb="FF000000"/>
        <rFont val="宋体"/>
        <charset val="134"/>
      </rPr>
      <t>只</t>
    </r>
    <r>
      <rPr>
        <sz val="13"/>
        <color rgb="FF000000"/>
        <rFont val="Times New Roman"/>
        <charset val="134"/>
      </rPr>
      <t>/</t>
    </r>
    <r>
      <rPr>
        <sz val="13"/>
        <color rgb="FF000000"/>
        <rFont val="宋体"/>
        <charset val="134"/>
      </rPr>
      <t>袋）</t>
    </r>
  </si>
  <si>
    <r>
      <rPr>
        <sz val="13"/>
        <color rgb="FF000000"/>
        <rFont val="宋体"/>
        <charset val="134"/>
      </rPr>
      <t>纸篓</t>
    </r>
  </si>
  <si>
    <r>
      <rPr>
        <sz val="13"/>
        <color rgb="FF000000"/>
        <rFont val="宋体"/>
        <charset val="134"/>
      </rPr>
      <t>得力</t>
    </r>
    <r>
      <rPr>
        <sz val="13"/>
        <color rgb="FF000000"/>
        <rFont val="Times New Roman"/>
        <charset val="134"/>
      </rPr>
      <t>9553</t>
    </r>
  </si>
  <si>
    <t>杀虫气雾剂</t>
  </si>
  <si>
    <t>雷达600ml</t>
  </si>
  <si>
    <t>电蚊香液</t>
  </si>
  <si>
    <t>雷达机器+蚊香液</t>
  </si>
  <si>
    <t>湿巾</t>
  </si>
  <si>
    <t>维达200mm*180mm*80片</t>
  </si>
  <si>
    <t>包</t>
  </si>
  <si>
    <t>棉柔巾</t>
  </si>
  <si>
    <t>维达200mm*200mm</t>
  </si>
  <si>
    <t>抽水器</t>
  </si>
  <si>
    <t>桶装抽水器</t>
  </si>
  <si>
    <t>三折伞</t>
  </si>
  <si>
    <t>天堂伞/33188E黑胶</t>
  </si>
  <si>
    <t>保温杯</t>
  </si>
  <si>
    <t>膳魔师JNL-502，500ml</t>
  </si>
  <si>
    <t>方形拖把桶</t>
  </si>
  <si>
    <r>
      <rPr>
        <sz val="13"/>
        <color rgb="FF000000"/>
        <rFont val="宋体"/>
        <charset val="134"/>
      </rPr>
      <t>长约</t>
    </r>
    <r>
      <rPr>
        <sz val="13"/>
        <color rgb="FF000000"/>
        <rFont val="Times New Roman"/>
        <charset val="134"/>
      </rPr>
      <t>50cm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</si>
</sst>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b/>
      <sz val="12"/>
      <name val="仿宋_GB2312"/>
      <charset val="134"/>
    </font>
    <font>
      <sz val="13"/>
      <color rgb="FF000000"/>
      <name val="Times New Roman"/>
      <charset val="134"/>
    </font>
    <font>
      <sz val="13"/>
      <color rgb="FF00000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36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6"/>
      <color theme="1"/>
      <name val="Calibri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4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1" fillId="0" borderId="0" xfId="6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4" xfId="6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07.jpeg"/><Relationship Id="rId98" Type="http://schemas.openxmlformats.org/officeDocument/2006/relationships/image" Target="media/image106.png"/><Relationship Id="rId97" Type="http://schemas.openxmlformats.org/officeDocument/2006/relationships/image" Target="media/image105.png"/><Relationship Id="rId96" Type="http://schemas.openxmlformats.org/officeDocument/2006/relationships/image" Target="media/image104.png"/><Relationship Id="rId95" Type="http://schemas.openxmlformats.org/officeDocument/2006/relationships/image" Target="media/image103.png"/><Relationship Id="rId94" Type="http://schemas.openxmlformats.org/officeDocument/2006/relationships/image" Target="media/image102.png"/><Relationship Id="rId93" Type="http://schemas.openxmlformats.org/officeDocument/2006/relationships/image" Target="media/image101.png"/><Relationship Id="rId92" Type="http://schemas.openxmlformats.org/officeDocument/2006/relationships/image" Target="media/image100.png"/><Relationship Id="rId91" Type="http://schemas.openxmlformats.org/officeDocument/2006/relationships/image" Target="media/image99.png"/><Relationship Id="rId90" Type="http://schemas.openxmlformats.org/officeDocument/2006/relationships/image" Target="media/image98.png"/><Relationship Id="rId9" Type="http://schemas.openxmlformats.org/officeDocument/2006/relationships/image" Target="media/image17.jpeg"/><Relationship Id="rId89" Type="http://schemas.openxmlformats.org/officeDocument/2006/relationships/image" Target="media/image97.png"/><Relationship Id="rId88" Type="http://schemas.openxmlformats.org/officeDocument/2006/relationships/image" Target="media/image96.png"/><Relationship Id="rId87" Type="http://schemas.openxmlformats.org/officeDocument/2006/relationships/image" Target="media/image95.png"/><Relationship Id="rId86" Type="http://schemas.openxmlformats.org/officeDocument/2006/relationships/image" Target="media/image94.png"/><Relationship Id="rId85" Type="http://schemas.openxmlformats.org/officeDocument/2006/relationships/image" Target="media/image93.png"/><Relationship Id="rId84" Type="http://schemas.openxmlformats.org/officeDocument/2006/relationships/image" Target="media/image92.jpeg"/><Relationship Id="rId83" Type="http://schemas.openxmlformats.org/officeDocument/2006/relationships/image" Target="media/image91.jpeg"/><Relationship Id="rId82" Type="http://schemas.openxmlformats.org/officeDocument/2006/relationships/image" Target="media/image90.jpeg"/><Relationship Id="rId81" Type="http://schemas.openxmlformats.org/officeDocument/2006/relationships/image" Target="media/image89.jpeg"/><Relationship Id="rId80" Type="http://schemas.openxmlformats.org/officeDocument/2006/relationships/image" Target="media/image88.png"/><Relationship Id="rId8" Type="http://schemas.openxmlformats.org/officeDocument/2006/relationships/image" Target="media/image16.jpeg"/><Relationship Id="rId79" Type="http://schemas.openxmlformats.org/officeDocument/2006/relationships/image" Target="media/image87.png"/><Relationship Id="rId78" Type="http://schemas.openxmlformats.org/officeDocument/2006/relationships/image" Target="media/image86.png"/><Relationship Id="rId77" Type="http://schemas.openxmlformats.org/officeDocument/2006/relationships/image" Target="media/image85.jpeg"/><Relationship Id="rId76" Type="http://schemas.openxmlformats.org/officeDocument/2006/relationships/image" Target="media/image84.jpeg"/><Relationship Id="rId75" Type="http://schemas.openxmlformats.org/officeDocument/2006/relationships/image" Target="media/image83.jpeg"/><Relationship Id="rId74" Type="http://schemas.openxmlformats.org/officeDocument/2006/relationships/image" Target="media/image82.jpeg"/><Relationship Id="rId73" Type="http://schemas.openxmlformats.org/officeDocument/2006/relationships/image" Target="media/image81.jpeg"/><Relationship Id="rId72" Type="http://schemas.openxmlformats.org/officeDocument/2006/relationships/image" Target="media/image80.png"/><Relationship Id="rId71" Type="http://schemas.openxmlformats.org/officeDocument/2006/relationships/image" Target="media/image79.png"/><Relationship Id="rId70" Type="http://schemas.openxmlformats.org/officeDocument/2006/relationships/image" Target="media/image78.jpeg"/><Relationship Id="rId7" Type="http://schemas.openxmlformats.org/officeDocument/2006/relationships/image" Target="media/image15.png"/><Relationship Id="rId69" Type="http://schemas.openxmlformats.org/officeDocument/2006/relationships/image" Target="media/image77.png"/><Relationship Id="rId68" Type="http://schemas.openxmlformats.org/officeDocument/2006/relationships/image" Target="media/image76.png"/><Relationship Id="rId67" Type="http://schemas.openxmlformats.org/officeDocument/2006/relationships/image" Target="media/image75.jpeg"/><Relationship Id="rId66" Type="http://schemas.openxmlformats.org/officeDocument/2006/relationships/image" Target="media/image74.png"/><Relationship Id="rId65" Type="http://schemas.openxmlformats.org/officeDocument/2006/relationships/image" Target="media/image73.jpeg"/><Relationship Id="rId64" Type="http://schemas.openxmlformats.org/officeDocument/2006/relationships/image" Target="media/image72.jpeg"/><Relationship Id="rId63" Type="http://schemas.openxmlformats.org/officeDocument/2006/relationships/image" Target="media/image71.png"/><Relationship Id="rId62" Type="http://schemas.openxmlformats.org/officeDocument/2006/relationships/image" Target="media/image70.jpeg"/><Relationship Id="rId61" Type="http://schemas.openxmlformats.org/officeDocument/2006/relationships/image" Target="media/image69.jpeg"/><Relationship Id="rId60" Type="http://schemas.openxmlformats.org/officeDocument/2006/relationships/image" Target="media/image68.png"/><Relationship Id="rId6" Type="http://schemas.openxmlformats.org/officeDocument/2006/relationships/image" Target="media/image14.jpeg"/><Relationship Id="rId59" Type="http://schemas.openxmlformats.org/officeDocument/2006/relationships/image" Target="media/image67.jpeg"/><Relationship Id="rId58" Type="http://schemas.openxmlformats.org/officeDocument/2006/relationships/image" Target="media/image66.png"/><Relationship Id="rId57" Type="http://schemas.openxmlformats.org/officeDocument/2006/relationships/image" Target="media/image65.png"/><Relationship Id="rId56" Type="http://schemas.openxmlformats.org/officeDocument/2006/relationships/image" Target="media/image64.png"/><Relationship Id="rId55" Type="http://schemas.openxmlformats.org/officeDocument/2006/relationships/image" Target="media/image63.png"/><Relationship Id="rId54" Type="http://schemas.openxmlformats.org/officeDocument/2006/relationships/image" Target="media/image62.jpeg"/><Relationship Id="rId53" Type="http://schemas.openxmlformats.org/officeDocument/2006/relationships/image" Target="media/image61.jpeg"/><Relationship Id="rId52" Type="http://schemas.openxmlformats.org/officeDocument/2006/relationships/image" Target="media/image60.png"/><Relationship Id="rId51" Type="http://schemas.openxmlformats.org/officeDocument/2006/relationships/image" Target="media/image59.png"/><Relationship Id="rId50" Type="http://schemas.openxmlformats.org/officeDocument/2006/relationships/image" Target="media/image58.jpeg"/><Relationship Id="rId5" Type="http://schemas.openxmlformats.org/officeDocument/2006/relationships/image" Target="media/image13.png"/><Relationship Id="rId49" Type="http://schemas.openxmlformats.org/officeDocument/2006/relationships/image" Target="media/image57.png"/><Relationship Id="rId48" Type="http://schemas.openxmlformats.org/officeDocument/2006/relationships/image" Target="media/image56.png"/><Relationship Id="rId47" Type="http://schemas.openxmlformats.org/officeDocument/2006/relationships/image" Target="media/image55.jpeg"/><Relationship Id="rId46" Type="http://schemas.openxmlformats.org/officeDocument/2006/relationships/image" Target="media/image54.jpeg"/><Relationship Id="rId45" Type="http://schemas.openxmlformats.org/officeDocument/2006/relationships/image" Target="media/image53.jpeg"/><Relationship Id="rId44" Type="http://schemas.openxmlformats.org/officeDocument/2006/relationships/image" Target="media/image52.jpeg"/><Relationship Id="rId43" Type="http://schemas.openxmlformats.org/officeDocument/2006/relationships/image" Target="media/image51.jpeg"/><Relationship Id="rId42" Type="http://schemas.openxmlformats.org/officeDocument/2006/relationships/image" Target="media/image50.png"/><Relationship Id="rId41" Type="http://schemas.openxmlformats.org/officeDocument/2006/relationships/image" Target="media/image49.jpeg"/><Relationship Id="rId40" Type="http://schemas.openxmlformats.org/officeDocument/2006/relationships/image" Target="media/image48.png"/><Relationship Id="rId4" Type="http://schemas.openxmlformats.org/officeDocument/2006/relationships/image" Target="media/image12.png"/><Relationship Id="rId39" Type="http://schemas.openxmlformats.org/officeDocument/2006/relationships/image" Target="media/image47.png"/><Relationship Id="rId38" Type="http://schemas.openxmlformats.org/officeDocument/2006/relationships/image" Target="media/image46.jpeg"/><Relationship Id="rId37" Type="http://schemas.openxmlformats.org/officeDocument/2006/relationships/image" Target="media/image45.jpeg"/><Relationship Id="rId36" Type="http://schemas.openxmlformats.org/officeDocument/2006/relationships/image" Target="media/image44.jpeg"/><Relationship Id="rId35" Type="http://schemas.openxmlformats.org/officeDocument/2006/relationships/image" Target="media/image43.png"/><Relationship Id="rId34" Type="http://schemas.openxmlformats.org/officeDocument/2006/relationships/image" Target="media/image42.png"/><Relationship Id="rId33" Type="http://schemas.openxmlformats.org/officeDocument/2006/relationships/image" Target="media/image41.png"/><Relationship Id="rId32" Type="http://schemas.openxmlformats.org/officeDocument/2006/relationships/image" Target="media/image40.jpeg"/><Relationship Id="rId31" Type="http://schemas.openxmlformats.org/officeDocument/2006/relationships/image" Target="media/image39.jpeg"/><Relationship Id="rId30" Type="http://schemas.openxmlformats.org/officeDocument/2006/relationships/image" Target="media/image38.jpeg"/><Relationship Id="rId3" Type="http://schemas.openxmlformats.org/officeDocument/2006/relationships/image" Target="media/image11.png"/><Relationship Id="rId29" Type="http://schemas.openxmlformats.org/officeDocument/2006/relationships/image" Target="media/image37.jpeg"/><Relationship Id="rId28" Type="http://schemas.openxmlformats.org/officeDocument/2006/relationships/image" Target="media/image36.jpeg"/><Relationship Id="rId27" Type="http://schemas.openxmlformats.org/officeDocument/2006/relationships/image" Target="media/image35.jpeg"/><Relationship Id="rId26" Type="http://schemas.openxmlformats.org/officeDocument/2006/relationships/image" Target="media/image34.jpeg"/><Relationship Id="rId25" Type="http://schemas.openxmlformats.org/officeDocument/2006/relationships/image" Target="media/image33.jpeg"/><Relationship Id="rId24" Type="http://schemas.openxmlformats.org/officeDocument/2006/relationships/image" Target="media/image32.jpeg"/><Relationship Id="rId23" Type="http://schemas.openxmlformats.org/officeDocument/2006/relationships/image" Target="media/image31.png"/><Relationship Id="rId22" Type="http://schemas.openxmlformats.org/officeDocument/2006/relationships/image" Target="media/image30.png"/><Relationship Id="rId21" Type="http://schemas.openxmlformats.org/officeDocument/2006/relationships/image" Target="media/image29.png"/><Relationship Id="rId20" Type="http://schemas.openxmlformats.org/officeDocument/2006/relationships/image" Target="media/image28.png"/><Relationship Id="rId2" Type="http://schemas.openxmlformats.org/officeDocument/2006/relationships/image" Target="NULL" TargetMode="External"/><Relationship Id="rId19" Type="http://schemas.openxmlformats.org/officeDocument/2006/relationships/image" Target="media/image27.png"/><Relationship Id="rId18" Type="http://schemas.openxmlformats.org/officeDocument/2006/relationships/image" Target="media/image26.png"/><Relationship Id="rId17" Type="http://schemas.openxmlformats.org/officeDocument/2006/relationships/image" Target="media/image25.png"/><Relationship Id="rId16" Type="http://schemas.openxmlformats.org/officeDocument/2006/relationships/image" Target="media/image24.jpeg"/><Relationship Id="rId15" Type="http://schemas.openxmlformats.org/officeDocument/2006/relationships/image" Target="media/image23.jpeg"/><Relationship Id="rId14" Type="http://schemas.openxmlformats.org/officeDocument/2006/relationships/image" Target="media/image22.jpeg"/><Relationship Id="rId136" Type="http://schemas.openxmlformats.org/officeDocument/2006/relationships/image" Target="media/image144.png"/><Relationship Id="rId135" Type="http://schemas.openxmlformats.org/officeDocument/2006/relationships/image" Target="media/image143.png"/><Relationship Id="rId134" Type="http://schemas.openxmlformats.org/officeDocument/2006/relationships/image" Target="media/image142.png"/><Relationship Id="rId133" Type="http://schemas.openxmlformats.org/officeDocument/2006/relationships/image" Target="media/image141.png"/><Relationship Id="rId132" Type="http://schemas.openxmlformats.org/officeDocument/2006/relationships/image" Target="media/image140.png"/><Relationship Id="rId131" Type="http://schemas.openxmlformats.org/officeDocument/2006/relationships/image" Target="media/image139.png"/><Relationship Id="rId130" Type="http://schemas.openxmlformats.org/officeDocument/2006/relationships/image" Target="media/image138.png"/><Relationship Id="rId13" Type="http://schemas.openxmlformats.org/officeDocument/2006/relationships/image" Target="media/image21.png"/><Relationship Id="rId129" Type="http://schemas.openxmlformats.org/officeDocument/2006/relationships/image" Target="media/image137.png"/><Relationship Id="rId128" Type="http://schemas.openxmlformats.org/officeDocument/2006/relationships/image" Target="media/image136.png"/><Relationship Id="rId127" Type="http://schemas.openxmlformats.org/officeDocument/2006/relationships/image" Target="media/image135.png"/><Relationship Id="rId126" Type="http://schemas.openxmlformats.org/officeDocument/2006/relationships/image" Target="media/image134.png"/><Relationship Id="rId125" Type="http://schemas.openxmlformats.org/officeDocument/2006/relationships/image" Target="media/image133.png"/><Relationship Id="rId124" Type="http://schemas.openxmlformats.org/officeDocument/2006/relationships/image" Target="media/image132.png"/><Relationship Id="rId123" Type="http://schemas.openxmlformats.org/officeDocument/2006/relationships/image" Target="media/image131.png"/><Relationship Id="rId122" Type="http://schemas.openxmlformats.org/officeDocument/2006/relationships/image" Target="media/image130.png"/><Relationship Id="rId121" Type="http://schemas.openxmlformats.org/officeDocument/2006/relationships/image" Target="media/image129.png"/><Relationship Id="rId120" Type="http://schemas.openxmlformats.org/officeDocument/2006/relationships/image" Target="media/image128.png"/><Relationship Id="rId12" Type="http://schemas.openxmlformats.org/officeDocument/2006/relationships/image" Target="media/image20.png"/><Relationship Id="rId119" Type="http://schemas.openxmlformats.org/officeDocument/2006/relationships/image" Target="media/image127.png"/><Relationship Id="rId118" Type="http://schemas.openxmlformats.org/officeDocument/2006/relationships/image" Target="media/image126.png"/><Relationship Id="rId117" Type="http://schemas.openxmlformats.org/officeDocument/2006/relationships/image" Target="media/image125.png"/><Relationship Id="rId116" Type="http://schemas.openxmlformats.org/officeDocument/2006/relationships/image" Target="media/image124.png"/><Relationship Id="rId115" Type="http://schemas.openxmlformats.org/officeDocument/2006/relationships/image" Target="media/image123.png"/><Relationship Id="rId114" Type="http://schemas.openxmlformats.org/officeDocument/2006/relationships/image" Target="media/image122.png"/><Relationship Id="rId113" Type="http://schemas.openxmlformats.org/officeDocument/2006/relationships/image" Target="media/image121.png"/><Relationship Id="rId112" Type="http://schemas.openxmlformats.org/officeDocument/2006/relationships/image" Target="media/image120.png"/><Relationship Id="rId111" Type="http://schemas.openxmlformats.org/officeDocument/2006/relationships/image" Target="media/image119.png"/><Relationship Id="rId110" Type="http://schemas.openxmlformats.org/officeDocument/2006/relationships/image" Target="media/image118.png"/><Relationship Id="rId11" Type="http://schemas.openxmlformats.org/officeDocument/2006/relationships/image" Target="media/image19.png"/><Relationship Id="rId109" Type="http://schemas.openxmlformats.org/officeDocument/2006/relationships/image" Target="media/image117.png"/><Relationship Id="rId108" Type="http://schemas.openxmlformats.org/officeDocument/2006/relationships/image" Target="media/image116.png"/><Relationship Id="rId107" Type="http://schemas.openxmlformats.org/officeDocument/2006/relationships/image" Target="media/image115.png"/><Relationship Id="rId106" Type="http://schemas.openxmlformats.org/officeDocument/2006/relationships/image" Target="media/image114.png"/><Relationship Id="rId105" Type="http://schemas.openxmlformats.org/officeDocument/2006/relationships/image" Target="media/image113.png"/><Relationship Id="rId104" Type="http://schemas.openxmlformats.org/officeDocument/2006/relationships/image" Target="media/image112.png"/><Relationship Id="rId103" Type="http://schemas.openxmlformats.org/officeDocument/2006/relationships/image" Target="media/image111.png"/><Relationship Id="rId102" Type="http://schemas.openxmlformats.org/officeDocument/2006/relationships/image" Target="media/image110.png"/><Relationship Id="rId101" Type="http://schemas.openxmlformats.org/officeDocument/2006/relationships/image" Target="media/image109.png"/><Relationship Id="rId100" Type="http://schemas.openxmlformats.org/officeDocument/2006/relationships/image" Target="media/image108.jpeg"/><Relationship Id="rId10" Type="http://schemas.openxmlformats.org/officeDocument/2006/relationships/image" Target="media/image18.jpeg"/><Relationship Id="rId1" Type="http://schemas.openxmlformats.org/officeDocument/2006/relationships/image" Target="media/image10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138430</xdr:colOff>
      <xdr:row>68</xdr:row>
      <xdr:rowOff>88900</xdr:rowOff>
    </xdr:from>
    <xdr:to>
      <xdr:col>4</xdr:col>
      <xdr:colOff>1354455</xdr:colOff>
      <xdr:row>68</xdr:row>
      <xdr:rowOff>1301750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5180" y="93970475"/>
          <a:ext cx="1216025" cy="121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96</xdr:row>
      <xdr:rowOff>161290</xdr:rowOff>
    </xdr:from>
    <xdr:to>
      <xdr:col>4</xdr:col>
      <xdr:colOff>1457960</xdr:colOff>
      <xdr:row>96</xdr:row>
      <xdr:rowOff>1317625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24225" y="134357110"/>
          <a:ext cx="134048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144780</xdr:colOff>
      <xdr:row>22</xdr:row>
      <xdr:rowOff>34925</xdr:rowOff>
    </xdr:from>
    <xdr:to>
      <xdr:col>4</xdr:col>
      <xdr:colOff>1504315</xdr:colOff>
      <xdr:row>22</xdr:row>
      <xdr:rowOff>1263015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1530" y="29061410"/>
          <a:ext cx="1359535" cy="122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70485</xdr:colOff>
      <xdr:row>19</xdr:row>
      <xdr:rowOff>143510</xdr:rowOff>
    </xdr:from>
    <xdr:to>
      <xdr:col>4</xdr:col>
      <xdr:colOff>1572895</xdr:colOff>
      <xdr:row>19</xdr:row>
      <xdr:rowOff>1370330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77235" y="25031065"/>
          <a:ext cx="1502410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</xdr:colOff>
      <xdr:row>13</xdr:row>
      <xdr:rowOff>13335</xdr:rowOff>
    </xdr:from>
    <xdr:to>
      <xdr:col>4</xdr:col>
      <xdr:colOff>1605280</xdr:colOff>
      <xdr:row>13</xdr:row>
      <xdr:rowOff>1304290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50565" y="16188690"/>
          <a:ext cx="1561465" cy="1290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219710</xdr:colOff>
      <xdr:row>10</xdr:row>
      <xdr:rowOff>21590</xdr:rowOff>
    </xdr:from>
    <xdr:to>
      <xdr:col>4</xdr:col>
      <xdr:colOff>1430020</xdr:colOff>
      <xdr:row>10</xdr:row>
      <xdr:rowOff>1094740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3910" y="11686540"/>
          <a:ext cx="121031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49</xdr:row>
      <xdr:rowOff>63500</xdr:rowOff>
    </xdr:from>
    <xdr:to>
      <xdr:col>4</xdr:col>
      <xdr:colOff>1238250</xdr:colOff>
      <xdr:row>49</xdr:row>
      <xdr:rowOff>1168400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1670" y="61258450"/>
          <a:ext cx="116078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187325</xdr:colOff>
      <xdr:row>50</xdr:row>
      <xdr:rowOff>83185</xdr:rowOff>
    </xdr:from>
    <xdr:to>
      <xdr:col>4</xdr:col>
      <xdr:colOff>1467485</xdr:colOff>
      <xdr:row>50</xdr:row>
      <xdr:rowOff>1162050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1525" y="62548135"/>
          <a:ext cx="1280160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51</xdr:row>
      <xdr:rowOff>0</xdr:rowOff>
    </xdr:from>
    <xdr:to>
      <xdr:col>4</xdr:col>
      <xdr:colOff>1573530</xdr:colOff>
      <xdr:row>51</xdr:row>
      <xdr:rowOff>1193165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43275" y="63734950"/>
          <a:ext cx="1354455" cy="1193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8"/>
  <sheetViews>
    <sheetView zoomScale="70" zoomScaleNormal="70" workbookViewId="0">
      <selection activeCell="L92" sqref="L92"/>
    </sheetView>
  </sheetViews>
  <sheetFormatPr defaultColWidth="9" defaultRowHeight="13.5"/>
  <cols>
    <col min="1" max="1" width="7.14166666666667" customWidth="1"/>
    <col min="2" max="2" width="11.25" style="29" customWidth="1"/>
    <col min="3" max="3" width="16.0666666666667" customWidth="1"/>
    <col min="4" max="4" width="7.625" customWidth="1"/>
    <col min="5" max="5" width="21.375" customWidth="1"/>
    <col min="6" max="6" width="12.3166666666667" customWidth="1"/>
    <col min="7" max="7" width="7.14166666666667" customWidth="1"/>
    <col min="8" max="8" width="9.81666666666667" customWidth="1"/>
    <col min="9" max="9" width="13.2166666666667" customWidth="1"/>
  </cols>
  <sheetData>
    <row r="1" s="27" customFormat="1" ht="47.25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="27" customFormat="1" ht="62.25" customHeight="1" spans="1:9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3" t="s">
        <v>8</v>
      </c>
      <c r="I2" s="45" t="s">
        <v>9</v>
      </c>
    </row>
    <row r="3" ht="111.95" customHeight="1" spans="1:9">
      <c r="A3" s="34">
        <v>1</v>
      </c>
      <c r="B3" s="35" t="s">
        <v>10</v>
      </c>
      <c r="C3" s="36" t="s">
        <v>11</v>
      </c>
      <c r="D3" s="35" t="s">
        <v>12</v>
      </c>
      <c r="E3" s="35" t="str">
        <f>_xlfn.DISPIMG("ID_C20C9F76F73246BEAE04B3CC76AA9A24",1)</f>
        <v>=DISPIMG("ID_C20C9F76F73246BEAE04B3CC76AA9A24",1)</v>
      </c>
      <c r="F3" s="37">
        <v>10000</v>
      </c>
      <c r="G3" s="37">
        <v>0.9</v>
      </c>
      <c r="H3" s="38">
        <f t="shared" ref="H3:H13" si="0">F3*G3</f>
        <v>9000</v>
      </c>
      <c r="I3" s="46" t="s">
        <v>13</v>
      </c>
    </row>
    <row r="4" ht="107.1" customHeight="1" spans="1:9">
      <c r="A4" s="34">
        <v>2</v>
      </c>
      <c r="B4" s="35" t="s">
        <v>10</v>
      </c>
      <c r="C4" s="35" t="s">
        <v>14</v>
      </c>
      <c r="D4" s="35" t="s">
        <v>12</v>
      </c>
      <c r="E4" s="35" t="str">
        <f>_xlfn.DISPIMG("ID_E9F2CAD96270429ABBA6C90E98D766D5",1)</f>
        <v>=DISPIMG("ID_E9F2CAD96270429ABBA6C90E98D766D5",1)</v>
      </c>
      <c r="F4" s="37">
        <v>6000</v>
      </c>
      <c r="G4" s="37">
        <v>0.8</v>
      </c>
      <c r="H4" s="38">
        <f t="shared" si="0"/>
        <v>4800</v>
      </c>
      <c r="I4" s="47"/>
    </row>
    <row r="5" ht="93" customHeight="1" spans="1:9">
      <c r="A5" s="34">
        <v>3</v>
      </c>
      <c r="B5" s="35" t="s">
        <v>10</v>
      </c>
      <c r="C5" s="35" t="s">
        <v>15</v>
      </c>
      <c r="D5" s="35" t="s">
        <v>12</v>
      </c>
      <c r="E5" s="35" t="str">
        <f>_xlfn.DISPIMG("ID_E9C7B0C81119477980BB2E36144941BB",1)</f>
        <v>=DISPIMG("ID_E9C7B0C81119477980BB2E36144941BB",1)</v>
      </c>
      <c r="F5" s="37">
        <v>1500</v>
      </c>
      <c r="G5" s="37">
        <v>1.2</v>
      </c>
      <c r="H5" s="38">
        <f t="shared" si="0"/>
        <v>1800</v>
      </c>
      <c r="I5" s="47"/>
    </row>
    <row r="6" ht="108" customHeight="1" spans="1:9">
      <c r="A6" s="34">
        <v>4</v>
      </c>
      <c r="B6" s="35" t="s">
        <v>10</v>
      </c>
      <c r="C6" s="35" t="s">
        <v>16</v>
      </c>
      <c r="D6" s="35" t="s">
        <v>12</v>
      </c>
      <c r="E6" s="35" t="str">
        <f>_xlfn.DISPIMG("ID_651FA27842484844AE5E61A05E6E54E6",1)</f>
        <v>=DISPIMG("ID_651FA27842484844AE5E61A05E6E54E6",1)</v>
      </c>
      <c r="F6" s="37">
        <v>1000</v>
      </c>
      <c r="G6" s="37">
        <v>1.7</v>
      </c>
      <c r="H6" s="38">
        <f t="shared" si="0"/>
        <v>1700</v>
      </c>
      <c r="I6" s="47"/>
    </row>
    <row r="7" ht="107.1" customHeight="1" spans="1:9">
      <c r="A7" s="34">
        <v>5</v>
      </c>
      <c r="B7" s="35" t="s">
        <v>10</v>
      </c>
      <c r="C7" s="35" t="s">
        <v>17</v>
      </c>
      <c r="D7" s="35" t="s">
        <v>12</v>
      </c>
      <c r="E7" s="35" t="str">
        <f>_xlfn.DISPIMG("ID_43EAA00A223A4D87B226B00DE3287A46",1)</f>
        <v>=DISPIMG("ID_43EAA00A223A4D87B226B00DE3287A46",1)</v>
      </c>
      <c r="F7" s="37">
        <v>1000</v>
      </c>
      <c r="G7" s="37">
        <v>1.7</v>
      </c>
      <c r="H7" s="38">
        <f t="shared" si="0"/>
        <v>1700</v>
      </c>
      <c r="I7" s="47"/>
    </row>
    <row r="8" ht="105" customHeight="1" spans="1:9">
      <c r="A8" s="34">
        <v>6</v>
      </c>
      <c r="B8" s="35" t="s">
        <v>10</v>
      </c>
      <c r="C8" s="35" t="s">
        <v>18</v>
      </c>
      <c r="D8" s="35" t="s">
        <v>12</v>
      </c>
      <c r="E8" s="35" t="str">
        <f>_xlfn.DISPIMG("ID_561F4DD7D9454EA59E9DBE03C4752B25",1)</f>
        <v>=DISPIMG("ID_561F4DD7D9454EA59E9DBE03C4752B25",1)</v>
      </c>
      <c r="F8" s="37">
        <v>2000</v>
      </c>
      <c r="G8" s="37">
        <v>2</v>
      </c>
      <c r="H8" s="38">
        <f t="shared" si="0"/>
        <v>4000</v>
      </c>
      <c r="I8" s="47"/>
    </row>
    <row r="9" ht="105" customHeight="1" spans="1:9">
      <c r="A9" s="34">
        <v>7</v>
      </c>
      <c r="B9" s="35" t="s">
        <v>10</v>
      </c>
      <c r="C9" s="35" t="s">
        <v>19</v>
      </c>
      <c r="D9" s="35" t="s">
        <v>12</v>
      </c>
      <c r="E9" s="39" t="str">
        <f>_xlfn.DISPIMG("ID_9E7596C499504115B8B338281C86350C",1)</f>
        <v>=DISPIMG("ID_9E7596C499504115B8B338281C86350C",1)</v>
      </c>
      <c r="F9" s="37">
        <v>1000</v>
      </c>
      <c r="G9" s="37">
        <v>2.8</v>
      </c>
      <c r="H9" s="38">
        <f t="shared" si="0"/>
        <v>2800</v>
      </c>
      <c r="I9" s="47"/>
    </row>
    <row r="10" ht="105" customHeight="1" spans="1:9">
      <c r="A10" s="34">
        <v>8</v>
      </c>
      <c r="B10" s="35" t="s">
        <v>10</v>
      </c>
      <c r="C10" s="35" t="s">
        <v>20</v>
      </c>
      <c r="D10" s="35"/>
      <c r="E10" s="39" t="str">
        <f>_xlfn.DISPIMG("ID_ED70BE2C763F4B3DABD3B7B5E8E42A17",1)</f>
        <v>=DISPIMG("ID_ED70BE2C763F4B3DABD3B7B5E8E42A17",1)</v>
      </c>
      <c r="F10" s="37">
        <v>1000</v>
      </c>
      <c r="G10" s="37">
        <v>3</v>
      </c>
      <c r="H10" s="38">
        <f t="shared" si="0"/>
        <v>3000</v>
      </c>
      <c r="I10" s="47"/>
    </row>
    <row r="11" ht="102.95" customHeight="1" spans="1:9">
      <c r="A11" s="34">
        <v>9</v>
      </c>
      <c r="B11" s="35" t="s">
        <v>21</v>
      </c>
      <c r="C11" s="40" t="s">
        <v>22</v>
      </c>
      <c r="D11" s="35" t="s">
        <v>12</v>
      </c>
      <c r="E11" s="35" t="str">
        <f>_xlfn.DISPIMG("ID_7F71297037CC44658A41744696CD0D8F",1)</f>
        <v>=DISPIMG("ID_7F71297037CC44658A41744696CD0D8F",1)</v>
      </c>
      <c r="F11" s="37">
        <v>600</v>
      </c>
      <c r="G11" s="37">
        <v>0.8</v>
      </c>
      <c r="H11" s="38">
        <f t="shared" si="0"/>
        <v>480</v>
      </c>
      <c r="I11" s="47"/>
    </row>
    <row r="12" ht="107.1" customHeight="1" spans="1:9">
      <c r="A12" s="34">
        <v>10</v>
      </c>
      <c r="B12" s="35" t="s">
        <v>21</v>
      </c>
      <c r="C12" s="35" t="s">
        <v>23</v>
      </c>
      <c r="D12" s="35" t="s">
        <v>12</v>
      </c>
      <c r="E12" s="35" t="str">
        <f>_xlfn.DISPIMG("ID_C7E0DEA340664CF08A84C313938A55D9",1)</f>
        <v>=DISPIMG("ID_C7E0DEA340664CF08A84C313938A55D9",1)</v>
      </c>
      <c r="F12" s="37">
        <v>600</v>
      </c>
      <c r="G12" s="37">
        <v>0.6</v>
      </c>
      <c r="H12" s="38">
        <f t="shared" si="0"/>
        <v>360</v>
      </c>
      <c r="I12" s="47"/>
    </row>
    <row r="13" ht="111.95" customHeight="1" spans="1:9">
      <c r="A13" s="34">
        <v>11</v>
      </c>
      <c r="B13" s="35" t="s">
        <v>21</v>
      </c>
      <c r="C13" s="35" t="s">
        <v>24</v>
      </c>
      <c r="D13" s="35" t="s">
        <v>12</v>
      </c>
      <c r="E13" s="35" t="str">
        <f>_xlfn.DISPIMG("ID_CA04581AC3D0438EAF791DF5D9E8447D",1)</f>
        <v>=DISPIMG("ID_CA04581AC3D0438EAF791DF5D9E8447D",1)</v>
      </c>
      <c r="F13" s="37">
        <v>500</v>
      </c>
      <c r="G13" s="37">
        <v>0.6</v>
      </c>
      <c r="H13" s="38">
        <f t="shared" si="0"/>
        <v>300</v>
      </c>
      <c r="I13" s="47"/>
    </row>
    <row r="14" ht="111.95" customHeight="1" spans="1:9">
      <c r="A14" s="34">
        <v>12</v>
      </c>
      <c r="B14" s="35" t="s">
        <v>21</v>
      </c>
      <c r="C14" s="40" t="s">
        <v>25</v>
      </c>
      <c r="D14" s="35" t="s">
        <v>12</v>
      </c>
      <c r="E14" s="35"/>
      <c r="F14" s="37">
        <v>500</v>
      </c>
      <c r="G14" s="37">
        <v>1.5</v>
      </c>
      <c r="H14" s="38">
        <f t="shared" ref="H14:H45" si="1">F14*G14</f>
        <v>750</v>
      </c>
      <c r="I14" s="47"/>
    </row>
    <row r="15" ht="110.1" customHeight="1" spans="1:9">
      <c r="A15" s="34">
        <v>13</v>
      </c>
      <c r="B15" s="35" t="s">
        <v>26</v>
      </c>
      <c r="C15" s="41" t="s">
        <v>27</v>
      </c>
      <c r="D15" s="35" t="s">
        <v>28</v>
      </c>
      <c r="E15" s="35" t="str">
        <f>_xlfn.DISPIMG("ID_5BAD92FB8EF44F65A959A12AF8B9BC75",1)</f>
        <v>=DISPIMG("ID_5BAD92FB8EF44F65A959A12AF8B9BC75",1)</v>
      </c>
      <c r="F15" s="37">
        <v>200</v>
      </c>
      <c r="G15" s="37">
        <v>4</v>
      </c>
      <c r="H15" s="38">
        <f t="shared" si="1"/>
        <v>800</v>
      </c>
      <c r="I15" s="47"/>
    </row>
    <row r="16" ht="105.95" customHeight="1" spans="1:9">
      <c r="A16" s="34">
        <v>14</v>
      </c>
      <c r="B16" s="35" t="s">
        <v>29</v>
      </c>
      <c r="C16" s="35" t="s">
        <v>30</v>
      </c>
      <c r="D16" s="35" t="s">
        <v>12</v>
      </c>
      <c r="E16" s="35" t="str">
        <f>_xlfn.DISPIMG("ID_03A056337869435DA96C468C7B3C1CA4",1)</f>
        <v>=DISPIMG("ID_03A056337869435DA96C468C7B3C1CA4",1)</v>
      </c>
      <c r="F16" s="37">
        <v>1000</v>
      </c>
      <c r="G16" s="37">
        <v>1.3</v>
      </c>
      <c r="H16" s="38">
        <f t="shared" si="1"/>
        <v>1300</v>
      </c>
      <c r="I16" s="47"/>
    </row>
    <row r="17" ht="108.95" customHeight="1" spans="1:9">
      <c r="A17" s="34">
        <v>15</v>
      </c>
      <c r="B17" s="35" t="s">
        <v>31</v>
      </c>
      <c r="C17" s="35" t="s">
        <v>32</v>
      </c>
      <c r="D17" s="35" t="s">
        <v>12</v>
      </c>
      <c r="E17" s="35" t="str">
        <f>_xlfn.DISPIMG("ID_A741D30D47EB4A418C70C925ECB26CF8",1)</f>
        <v>=DISPIMG("ID_A741D30D47EB4A418C70C925ECB26CF8",1)</v>
      </c>
      <c r="F17" s="37">
        <v>500</v>
      </c>
      <c r="G17" s="37">
        <v>1.2</v>
      </c>
      <c r="H17" s="38">
        <f t="shared" si="1"/>
        <v>600</v>
      </c>
      <c r="I17" s="47"/>
    </row>
    <row r="18" ht="134.1" customHeight="1" spans="1:9">
      <c r="A18" s="34">
        <v>16</v>
      </c>
      <c r="B18" s="35" t="s">
        <v>33</v>
      </c>
      <c r="C18" s="35" t="s">
        <v>34</v>
      </c>
      <c r="D18" s="35" t="s">
        <v>12</v>
      </c>
      <c r="E18" s="35" t="str">
        <f>_xlfn.DISPIMG("ID_24E169289817459892E92BBE8F27FF96",1)</f>
        <v>=DISPIMG("ID_24E169289817459892E92BBE8F27FF96",1)</v>
      </c>
      <c r="F18" s="37">
        <v>500</v>
      </c>
      <c r="G18" s="37">
        <v>1.2</v>
      </c>
      <c r="H18" s="38">
        <f t="shared" si="1"/>
        <v>600</v>
      </c>
      <c r="I18" s="47"/>
    </row>
    <row r="19" ht="114.95" customHeight="1" spans="1:9">
      <c r="A19" s="34">
        <v>17</v>
      </c>
      <c r="B19" s="35" t="s">
        <v>35</v>
      </c>
      <c r="C19" s="35" t="s">
        <v>36</v>
      </c>
      <c r="D19" s="35" t="s">
        <v>37</v>
      </c>
      <c r="E19" s="35" t="str">
        <f>_xlfn.DISPIMG("ID_5C6DB5E3EBAC4CA2A62894677ACEA8B2",1)</f>
        <v>=DISPIMG("ID_5C6DB5E3EBAC4CA2A62894677ACEA8B2",1)</v>
      </c>
      <c r="F19" s="37">
        <v>3000</v>
      </c>
      <c r="G19" s="37">
        <v>2</v>
      </c>
      <c r="H19" s="38">
        <f t="shared" si="1"/>
        <v>6000</v>
      </c>
      <c r="I19" s="47"/>
    </row>
    <row r="20" ht="114.95" customHeight="1" spans="1:9">
      <c r="A20" s="34">
        <v>18</v>
      </c>
      <c r="B20" s="35" t="s">
        <v>38</v>
      </c>
      <c r="C20" s="35" t="s">
        <v>39</v>
      </c>
      <c r="D20" s="35"/>
      <c r="E20" s="35"/>
      <c r="F20" s="37">
        <v>1000</v>
      </c>
      <c r="G20" s="37">
        <v>2</v>
      </c>
      <c r="H20" s="38">
        <f t="shared" si="1"/>
        <v>2000</v>
      </c>
      <c r="I20" s="46" t="s">
        <v>13</v>
      </c>
    </row>
    <row r="21" ht="108" customHeight="1" spans="1:9">
      <c r="A21" s="34">
        <v>19</v>
      </c>
      <c r="B21" s="35" t="s">
        <v>40</v>
      </c>
      <c r="C21" s="40" t="s">
        <v>41</v>
      </c>
      <c r="D21" s="35" t="s">
        <v>37</v>
      </c>
      <c r="E21" s="35" t="str">
        <f>_xlfn.DISPIMG("ID_FC1FE4775B9B4BA6B33C711DF5A4EE49",1)</f>
        <v>=DISPIMG("ID_FC1FE4775B9B4BA6B33C711DF5A4EE49",1)</v>
      </c>
      <c r="F21" s="37">
        <v>1500</v>
      </c>
      <c r="G21" s="37">
        <v>1</v>
      </c>
      <c r="H21" s="38">
        <f t="shared" si="1"/>
        <v>1500</v>
      </c>
      <c r="I21" s="47"/>
    </row>
    <row r="22" ht="102.95" customHeight="1" spans="1:9">
      <c r="A22" s="34">
        <v>20</v>
      </c>
      <c r="B22" s="35" t="s">
        <v>42</v>
      </c>
      <c r="C22" s="41" t="s">
        <v>43</v>
      </c>
      <c r="D22" s="35" t="s">
        <v>44</v>
      </c>
      <c r="E22" s="35" t="str">
        <f>_xlfn.DISPIMG("ID_18C76238C4B8474A85500FC29F17F4BB",1)</f>
        <v>=DISPIMG("ID_18C76238C4B8474A85500FC29F17F4BB",1)</v>
      </c>
      <c r="F22" s="37">
        <v>1200</v>
      </c>
      <c r="G22" s="37">
        <v>1.35</v>
      </c>
      <c r="H22" s="38">
        <f t="shared" si="1"/>
        <v>1620</v>
      </c>
      <c r="I22" s="47"/>
    </row>
    <row r="23" ht="102.95" customHeight="1" spans="1:9">
      <c r="A23" s="34">
        <v>21</v>
      </c>
      <c r="B23" s="35" t="s">
        <v>42</v>
      </c>
      <c r="C23" s="41" t="s">
        <v>45</v>
      </c>
      <c r="D23" s="35" t="s">
        <v>44</v>
      </c>
      <c r="E23" s="35"/>
      <c r="F23" s="37">
        <v>500</v>
      </c>
      <c r="G23" s="37">
        <v>3</v>
      </c>
      <c r="H23" s="38">
        <f t="shared" si="1"/>
        <v>1500</v>
      </c>
      <c r="I23" s="47"/>
    </row>
    <row r="24" ht="104.1" customHeight="1" spans="1:9">
      <c r="A24" s="34">
        <v>22</v>
      </c>
      <c r="B24" s="35" t="s">
        <v>46</v>
      </c>
      <c r="C24" s="41" t="s">
        <v>47</v>
      </c>
      <c r="D24" s="35" t="s">
        <v>44</v>
      </c>
      <c r="E24" s="35" t="str">
        <f>_xlfn.DISPIMG("ID_12474387E469465E8D1C70444B1B5D70",1)</f>
        <v>=DISPIMG("ID_12474387E469465E8D1C70444B1B5D70",1)</v>
      </c>
      <c r="F24" s="37">
        <v>1200</v>
      </c>
      <c r="G24" s="37">
        <v>1</v>
      </c>
      <c r="H24" s="38">
        <f t="shared" si="1"/>
        <v>1200</v>
      </c>
      <c r="I24" s="47"/>
    </row>
    <row r="25" ht="107.1" customHeight="1" spans="1:9">
      <c r="A25" s="34">
        <v>23</v>
      </c>
      <c r="B25" s="35" t="s">
        <v>48</v>
      </c>
      <c r="C25" s="40" t="s">
        <v>49</v>
      </c>
      <c r="D25" s="35" t="s">
        <v>50</v>
      </c>
      <c r="E25" s="35" t="str">
        <f>_xlfn.DISPIMG("ID_7A260222CF8E4763AFC163FF7E95C7BF",1)</f>
        <v>=DISPIMG("ID_7A260222CF8E4763AFC163FF7E95C7BF",1)</v>
      </c>
      <c r="F25" s="37">
        <v>1300</v>
      </c>
      <c r="G25" s="37">
        <v>0.8</v>
      </c>
      <c r="H25" s="38">
        <f t="shared" si="1"/>
        <v>1040</v>
      </c>
      <c r="I25" s="47"/>
    </row>
    <row r="26" ht="105" customHeight="1" spans="1:9">
      <c r="A26" s="34">
        <v>24</v>
      </c>
      <c r="B26" s="35" t="s">
        <v>51</v>
      </c>
      <c r="C26" s="35" t="s">
        <v>52</v>
      </c>
      <c r="D26" s="35" t="s">
        <v>53</v>
      </c>
      <c r="E26" s="35" t="str">
        <f>_xlfn.DISPIMG("ID_F540A1392FB347AF814124A813DEB1BF",1)</f>
        <v>=DISPIMG("ID_F540A1392FB347AF814124A813DEB1BF",1)</v>
      </c>
      <c r="F26" s="37">
        <v>1000</v>
      </c>
      <c r="G26" s="37">
        <v>0.7</v>
      </c>
      <c r="H26" s="38">
        <f t="shared" si="1"/>
        <v>700</v>
      </c>
      <c r="I26" s="47"/>
    </row>
    <row r="27" ht="108.95" customHeight="1" spans="1:9">
      <c r="A27" s="34">
        <v>25</v>
      </c>
      <c r="B27" s="35" t="s">
        <v>51</v>
      </c>
      <c r="C27" s="35" t="s">
        <v>54</v>
      </c>
      <c r="D27" s="35" t="s">
        <v>53</v>
      </c>
      <c r="E27" s="35" t="str">
        <f>_xlfn.DISPIMG("ID_80E57C93B63B402F9C0A451876A037F0",1)</f>
        <v>=DISPIMG("ID_80E57C93B63B402F9C0A451876A037F0",1)</v>
      </c>
      <c r="F27" s="37">
        <v>600</v>
      </c>
      <c r="G27" s="37">
        <v>1.2</v>
      </c>
      <c r="H27" s="38">
        <f t="shared" si="1"/>
        <v>720</v>
      </c>
      <c r="I27" s="47"/>
    </row>
    <row r="28" ht="125.1" customHeight="1" spans="1:9">
      <c r="A28" s="34">
        <v>26</v>
      </c>
      <c r="B28" s="35" t="s">
        <v>55</v>
      </c>
      <c r="C28" s="35" t="s">
        <v>56</v>
      </c>
      <c r="D28" s="35" t="s">
        <v>53</v>
      </c>
      <c r="E28" s="35" t="str">
        <f>_xlfn.DISPIMG("ID_FE9295F9A0BE4B55AEF041B312400B03",1)</f>
        <v>=DISPIMG("ID_FE9295F9A0BE4B55AEF041B312400B03",1)</v>
      </c>
      <c r="F28" s="37">
        <v>300</v>
      </c>
      <c r="G28" s="37">
        <v>1.3</v>
      </c>
      <c r="H28" s="38">
        <f t="shared" si="1"/>
        <v>390</v>
      </c>
      <c r="I28" s="47"/>
    </row>
    <row r="29" ht="120" customHeight="1" spans="1:9">
      <c r="A29" s="34">
        <v>27</v>
      </c>
      <c r="B29" s="35" t="s">
        <v>57</v>
      </c>
      <c r="C29" s="35" t="s">
        <v>58</v>
      </c>
      <c r="D29" s="35" t="s">
        <v>53</v>
      </c>
      <c r="E29" s="35" t="str">
        <f>_xlfn.DISPIMG("ID_F3DDBF152631401497CB8AEBBDE15CA8",1)</f>
        <v>=DISPIMG("ID_F3DDBF152631401497CB8AEBBDE15CA8",1)</v>
      </c>
      <c r="F29" s="37">
        <v>500</v>
      </c>
      <c r="G29" s="37">
        <v>4.2</v>
      </c>
      <c r="H29" s="38">
        <f t="shared" si="1"/>
        <v>2100</v>
      </c>
      <c r="I29" s="47"/>
    </row>
    <row r="30" ht="120" customHeight="1" spans="1:9">
      <c r="A30" s="34">
        <v>28</v>
      </c>
      <c r="B30" s="35" t="s">
        <v>59</v>
      </c>
      <c r="C30" s="35" t="s">
        <v>60</v>
      </c>
      <c r="D30" s="35" t="s">
        <v>53</v>
      </c>
      <c r="E30" s="35" t="str">
        <f>_xlfn.DISPIMG("ID_9CFB1D811BCF439BB99BB45C627F9E1C",1)</f>
        <v>=DISPIMG("ID_9CFB1D811BCF439BB99BB45C627F9E1C",1)</v>
      </c>
      <c r="F30" s="42">
        <v>500</v>
      </c>
      <c r="G30" s="42">
        <v>0.5</v>
      </c>
      <c r="H30" s="38">
        <f t="shared" si="1"/>
        <v>250</v>
      </c>
      <c r="I30" s="47"/>
    </row>
    <row r="31" ht="111" customHeight="1" spans="1:9">
      <c r="A31" s="34">
        <v>29</v>
      </c>
      <c r="B31" s="35" t="s">
        <v>61</v>
      </c>
      <c r="C31" s="35" t="s">
        <v>62</v>
      </c>
      <c r="D31" s="35" t="s">
        <v>63</v>
      </c>
      <c r="E31" s="35" t="str">
        <f>_xlfn.DISPIMG("ID_5FFA58B3ECED434B8B6862A25D7FCCF4",1)</f>
        <v>=DISPIMG("ID_5FFA58B3ECED434B8B6862A25D7FCCF4",1)</v>
      </c>
      <c r="F31" s="37">
        <v>300</v>
      </c>
      <c r="G31" s="37">
        <v>1.2</v>
      </c>
      <c r="H31" s="38">
        <f t="shared" si="1"/>
        <v>360</v>
      </c>
      <c r="I31" s="47"/>
    </row>
    <row r="32" ht="111.95" customHeight="1" spans="1:9">
      <c r="A32" s="34">
        <v>30</v>
      </c>
      <c r="B32" s="35" t="s">
        <v>64</v>
      </c>
      <c r="C32" s="35" t="s">
        <v>65</v>
      </c>
      <c r="D32" s="35" t="s">
        <v>63</v>
      </c>
      <c r="E32" s="35" t="str">
        <f>_xlfn.DISPIMG("ID_668DA7CC6AC541C6A165A9C36E6891E9",1)</f>
        <v>=DISPIMG("ID_668DA7CC6AC541C6A165A9C36E6891E9",1)</v>
      </c>
      <c r="F32" s="37">
        <v>600</v>
      </c>
      <c r="G32" s="37">
        <v>1</v>
      </c>
      <c r="H32" s="38">
        <f t="shared" si="1"/>
        <v>600</v>
      </c>
      <c r="I32" s="47"/>
    </row>
    <row r="33" ht="102" customHeight="1" spans="1:9">
      <c r="A33" s="34">
        <v>31</v>
      </c>
      <c r="B33" s="35" t="s">
        <v>66</v>
      </c>
      <c r="C33" s="35" t="s">
        <v>67</v>
      </c>
      <c r="D33" s="35" t="s">
        <v>37</v>
      </c>
      <c r="E33" s="35" t="str">
        <f>_xlfn.DISPIMG("ID_7975ED6958634329AEAA60368DC1E3D4",1)</f>
        <v>=DISPIMG("ID_7975ED6958634329AEAA60368DC1E3D4",1)</v>
      </c>
      <c r="F33" s="37">
        <v>1200</v>
      </c>
      <c r="G33" s="37">
        <v>7</v>
      </c>
      <c r="H33" s="38">
        <f t="shared" si="1"/>
        <v>8400</v>
      </c>
      <c r="I33" s="47"/>
    </row>
    <row r="34" ht="120" customHeight="1" spans="1:9">
      <c r="A34" s="34">
        <v>32</v>
      </c>
      <c r="B34" s="35" t="s">
        <v>66</v>
      </c>
      <c r="C34" s="35" t="s">
        <v>68</v>
      </c>
      <c r="D34" s="35" t="s">
        <v>37</v>
      </c>
      <c r="E34" s="35" t="str">
        <f>_xlfn.DISPIMG("ID_DF63F783664042DAAE35CE3E8478C3D3",1)</f>
        <v>=DISPIMG("ID_DF63F783664042DAAE35CE3E8478C3D3",1)</v>
      </c>
      <c r="F34" s="37">
        <v>300</v>
      </c>
      <c r="G34" s="37">
        <v>6</v>
      </c>
      <c r="H34" s="38">
        <f t="shared" si="1"/>
        <v>1800</v>
      </c>
      <c r="I34" s="47"/>
    </row>
    <row r="35" ht="126.95" customHeight="1" spans="1:9">
      <c r="A35" s="34">
        <v>33</v>
      </c>
      <c r="B35" s="35" t="s">
        <v>69</v>
      </c>
      <c r="C35" s="35" t="s">
        <v>70</v>
      </c>
      <c r="D35" s="35" t="s">
        <v>37</v>
      </c>
      <c r="E35" s="35" t="str">
        <f>_xlfn.DISPIMG("ID_04BA05282211452A8C0F2D52CE6C9CAD",1)</f>
        <v>=DISPIMG("ID_04BA05282211452A8C0F2D52CE6C9CAD",1)</v>
      </c>
      <c r="F35" s="37">
        <v>350</v>
      </c>
      <c r="G35" s="37">
        <v>6.5</v>
      </c>
      <c r="H35" s="38">
        <f t="shared" si="1"/>
        <v>2275</v>
      </c>
      <c r="I35" s="47"/>
    </row>
    <row r="36" ht="123" customHeight="1" spans="1:9">
      <c r="A36" s="34">
        <v>34</v>
      </c>
      <c r="B36" s="35" t="s">
        <v>71</v>
      </c>
      <c r="C36" s="35" t="s">
        <v>72</v>
      </c>
      <c r="D36" s="35" t="s">
        <v>37</v>
      </c>
      <c r="E36" s="35" t="str">
        <f>_xlfn.DISPIMG("ID_A1B056C09EED4C1C9E39F4322DF9DFA1",1)</f>
        <v>=DISPIMG("ID_A1B056C09EED4C1C9E39F4322DF9DFA1",1)</v>
      </c>
      <c r="F36" s="37">
        <v>100</v>
      </c>
      <c r="G36" s="37">
        <v>19</v>
      </c>
      <c r="H36" s="38">
        <f t="shared" si="1"/>
        <v>1900</v>
      </c>
      <c r="I36" s="47"/>
    </row>
    <row r="37" ht="123" customHeight="1" spans="1:9">
      <c r="A37" s="34">
        <v>35</v>
      </c>
      <c r="B37" s="43" t="s">
        <v>69</v>
      </c>
      <c r="C37" s="43" t="s">
        <v>73</v>
      </c>
      <c r="D37" s="43" t="s">
        <v>37</v>
      </c>
      <c r="E37" s="43" t="str">
        <f>_xlfn.DISPIMG("ID_8C19BE9211294519825634FE49BD4752",1)</f>
        <v>=DISPIMG("ID_8C19BE9211294519825634FE49BD4752",1)</v>
      </c>
      <c r="F37" s="37">
        <v>20</v>
      </c>
      <c r="G37" s="37">
        <v>80</v>
      </c>
      <c r="H37" s="38">
        <f t="shared" si="1"/>
        <v>1600</v>
      </c>
      <c r="I37" s="48"/>
    </row>
    <row r="38" ht="123" customHeight="1" spans="1:9">
      <c r="A38" s="34">
        <v>36</v>
      </c>
      <c r="B38" s="35" t="s">
        <v>74</v>
      </c>
      <c r="C38" s="35" t="s">
        <v>75</v>
      </c>
      <c r="D38" s="35" t="s">
        <v>37</v>
      </c>
      <c r="E38" s="35" t="str">
        <f>_xlfn.DISPIMG("ID_949AE075A09340D785414772314A4664",1)</f>
        <v>=DISPIMG("ID_949AE075A09340D785414772314A4664",1)</v>
      </c>
      <c r="F38" s="37">
        <v>20</v>
      </c>
      <c r="G38" s="37">
        <v>75</v>
      </c>
      <c r="H38" s="38">
        <f t="shared" si="1"/>
        <v>1500</v>
      </c>
      <c r="I38" s="47"/>
    </row>
    <row r="39" ht="123" customHeight="1" spans="1:9">
      <c r="A39" s="34">
        <v>37</v>
      </c>
      <c r="B39" s="35" t="s">
        <v>71</v>
      </c>
      <c r="C39" s="35" t="s">
        <v>76</v>
      </c>
      <c r="D39" s="35" t="s">
        <v>37</v>
      </c>
      <c r="E39" s="35" t="str">
        <f>_xlfn.DISPIMG("ID_9454321F192C4E18B04745980C9D8363",1)</f>
        <v>=DISPIMG("ID_9454321F192C4E18B04745980C9D8363",1)</v>
      </c>
      <c r="F39" s="37">
        <v>20</v>
      </c>
      <c r="G39" s="37">
        <v>70</v>
      </c>
      <c r="H39" s="38">
        <f t="shared" si="1"/>
        <v>1400</v>
      </c>
      <c r="I39" s="47"/>
    </row>
    <row r="40" ht="108" customHeight="1" spans="1:9">
      <c r="A40" s="34">
        <v>38</v>
      </c>
      <c r="B40" s="35" t="s">
        <v>77</v>
      </c>
      <c r="C40" s="35" t="s">
        <v>78</v>
      </c>
      <c r="D40" s="35" t="s">
        <v>37</v>
      </c>
      <c r="E40" s="35" t="str">
        <f>_xlfn.DISPIMG("ID_1C771CBD82E44B85A0F15B200EEBAE59",1)</f>
        <v>=DISPIMG("ID_1C771CBD82E44B85A0F15B200EEBAE59",1)</v>
      </c>
      <c r="F40" s="37">
        <v>150</v>
      </c>
      <c r="G40" s="37">
        <v>8.5</v>
      </c>
      <c r="H40" s="38">
        <f t="shared" si="1"/>
        <v>1275</v>
      </c>
      <c r="I40" s="47"/>
    </row>
    <row r="41" ht="114" customHeight="1" spans="1:9">
      <c r="A41" s="34">
        <v>39</v>
      </c>
      <c r="B41" s="35" t="s">
        <v>79</v>
      </c>
      <c r="C41" s="35" t="s">
        <v>80</v>
      </c>
      <c r="D41" s="35" t="s">
        <v>81</v>
      </c>
      <c r="E41" s="35" t="str">
        <f>_xlfn.DISPIMG("ID_1DD2BBD9851E448D8F3DCB50DB5E5EA4",1)</f>
        <v>=DISPIMG("ID_1DD2BBD9851E448D8F3DCB50DB5E5EA4",1)</v>
      </c>
      <c r="F41" s="37">
        <v>500</v>
      </c>
      <c r="G41" s="37">
        <v>2.5</v>
      </c>
      <c r="H41" s="38">
        <f t="shared" si="1"/>
        <v>1250</v>
      </c>
      <c r="I41" s="47"/>
    </row>
    <row r="42" ht="107.1" customHeight="1" spans="1:9">
      <c r="A42" s="34">
        <v>40</v>
      </c>
      <c r="B42" s="35" t="s">
        <v>79</v>
      </c>
      <c r="C42" s="35" t="s">
        <v>82</v>
      </c>
      <c r="D42" s="35" t="s">
        <v>81</v>
      </c>
      <c r="E42" s="35" t="str">
        <f>_xlfn.DISPIMG("ID_520663DD99C8496792F8237FB585BC39",1)</f>
        <v>=DISPIMG("ID_520663DD99C8496792F8237FB585BC39",1)</v>
      </c>
      <c r="F42" s="37">
        <v>500</v>
      </c>
      <c r="G42" s="37">
        <v>2.5</v>
      </c>
      <c r="H42" s="38">
        <f t="shared" si="1"/>
        <v>1250</v>
      </c>
      <c r="I42" s="47"/>
    </row>
    <row r="43" ht="108.95" customHeight="1" spans="1:9">
      <c r="A43" s="34">
        <v>41</v>
      </c>
      <c r="B43" s="35" t="s">
        <v>83</v>
      </c>
      <c r="C43" s="35" t="s">
        <v>84</v>
      </c>
      <c r="D43" s="35" t="s">
        <v>81</v>
      </c>
      <c r="E43" s="35" t="str">
        <f>_xlfn.DISPIMG("ID_0A5A83EC85A548D39D4A5A1B332D9F32",1)</f>
        <v>=DISPIMG("ID_0A5A83EC85A548D39D4A5A1B332D9F32",1)</v>
      </c>
      <c r="F43" s="37">
        <v>1000</v>
      </c>
      <c r="G43" s="37">
        <v>3</v>
      </c>
      <c r="H43" s="38">
        <f t="shared" si="1"/>
        <v>3000</v>
      </c>
      <c r="I43" s="47"/>
    </row>
    <row r="44" ht="108" customHeight="1" spans="1:9">
      <c r="A44" s="34">
        <v>42</v>
      </c>
      <c r="B44" s="35" t="s">
        <v>83</v>
      </c>
      <c r="C44" s="35" t="s">
        <v>85</v>
      </c>
      <c r="D44" s="35" t="s">
        <v>81</v>
      </c>
      <c r="E44" s="35" t="str">
        <f>_xlfn.DISPIMG("ID_7F6623FFADEE4D019D35D7F360A037FF",1)</f>
        <v>=DISPIMG("ID_7F6623FFADEE4D019D35D7F360A037FF",1)</v>
      </c>
      <c r="F44" s="37">
        <v>1200</v>
      </c>
      <c r="G44" s="37">
        <v>3.8</v>
      </c>
      <c r="H44" s="38">
        <f t="shared" si="1"/>
        <v>4560</v>
      </c>
      <c r="I44" s="47"/>
    </row>
    <row r="45" ht="123" customHeight="1" spans="1:9">
      <c r="A45" s="34">
        <v>43</v>
      </c>
      <c r="B45" s="35" t="s">
        <v>86</v>
      </c>
      <c r="C45" s="35" t="s">
        <v>87</v>
      </c>
      <c r="D45" s="35" t="s">
        <v>81</v>
      </c>
      <c r="E45" s="35" t="str">
        <f>_xlfn.DISPIMG("ID_4561B9DB7F2D46E4A6484CB01D8AD171",1)</f>
        <v>=DISPIMG("ID_4561B9DB7F2D46E4A6484CB01D8AD171",1)</v>
      </c>
      <c r="F45" s="37">
        <v>800</v>
      </c>
      <c r="G45" s="37">
        <v>3.8</v>
      </c>
      <c r="H45" s="38">
        <f t="shared" si="1"/>
        <v>3040</v>
      </c>
      <c r="I45" s="47"/>
    </row>
    <row r="46" ht="111" customHeight="1" spans="1:9">
      <c r="A46" s="34">
        <v>44</v>
      </c>
      <c r="B46" s="35" t="s">
        <v>88</v>
      </c>
      <c r="C46" s="35" t="s">
        <v>89</v>
      </c>
      <c r="D46" s="35" t="s">
        <v>81</v>
      </c>
      <c r="E46" s="35" t="str">
        <f>_xlfn.DISPIMG("ID_6A242953429B4E23948D0DEA970B35F3",1)</f>
        <v>=DISPIMG("ID_6A242953429B4E23948D0DEA970B35F3",1)</v>
      </c>
      <c r="F46" s="37">
        <v>200</v>
      </c>
      <c r="G46" s="37">
        <v>2.8</v>
      </c>
      <c r="H46" s="38">
        <f t="shared" ref="H46:H77" si="2">F46*G46</f>
        <v>560</v>
      </c>
      <c r="I46" s="47"/>
    </row>
    <row r="47" ht="110.1" customHeight="1" spans="1:9">
      <c r="A47" s="34">
        <v>45</v>
      </c>
      <c r="B47" s="35" t="s">
        <v>90</v>
      </c>
      <c r="C47" s="44" t="s">
        <v>91</v>
      </c>
      <c r="D47" s="35" t="s">
        <v>92</v>
      </c>
      <c r="E47" s="35" t="str">
        <f>_xlfn.DISPIMG("ID_51DD9954E8C54FDAAAB18F9DB47D8605",1)</f>
        <v>=DISPIMG("ID_51DD9954E8C54FDAAAB18F9DB47D8605",1)</v>
      </c>
      <c r="F47" s="37">
        <v>1000</v>
      </c>
      <c r="G47" s="37">
        <v>0.4</v>
      </c>
      <c r="H47" s="38">
        <f t="shared" si="2"/>
        <v>400</v>
      </c>
      <c r="I47" s="47"/>
    </row>
    <row r="48" ht="104.1" customHeight="1" spans="1:9">
      <c r="A48" s="34">
        <v>46</v>
      </c>
      <c r="B48" s="35" t="s">
        <v>90</v>
      </c>
      <c r="C48" s="44" t="s">
        <v>93</v>
      </c>
      <c r="D48" s="35" t="s">
        <v>92</v>
      </c>
      <c r="E48" s="35" t="str">
        <f>_xlfn.DISPIMG("ID_AD4ACD84D67E4AD49874C1A2B8F923BB",1)</f>
        <v>=DISPIMG("ID_AD4ACD84D67E4AD49874C1A2B8F923BB",1)</v>
      </c>
      <c r="F48" s="37">
        <v>800</v>
      </c>
      <c r="G48" s="37">
        <v>0.45</v>
      </c>
      <c r="H48" s="38">
        <f t="shared" si="2"/>
        <v>360</v>
      </c>
      <c r="I48" s="47"/>
    </row>
    <row r="49" ht="93" customHeight="1" spans="1:9">
      <c r="A49" s="34">
        <v>47</v>
      </c>
      <c r="B49" s="35" t="s">
        <v>94</v>
      </c>
      <c r="C49" s="44" t="s">
        <v>95</v>
      </c>
      <c r="D49" s="35" t="s">
        <v>92</v>
      </c>
      <c r="E49" s="35" t="str">
        <f>_xlfn.DISPIMG("ID_50526B6F3B0747CCB9FF3A10C2F18DB1",1)</f>
        <v>=DISPIMG("ID_50526B6F3B0747CCB9FF3A10C2F18DB1",1)</v>
      </c>
      <c r="F49" s="37">
        <v>2000</v>
      </c>
      <c r="G49" s="37">
        <v>0.45</v>
      </c>
      <c r="H49" s="38">
        <f t="shared" si="2"/>
        <v>900</v>
      </c>
      <c r="I49" s="47"/>
    </row>
    <row r="50" ht="105" customHeight="1" spans="1:9">
      <c r="A50" s="34">
        <v>48</v>
      </c>
      <c r="B50" s="35" t="s">
        <v>96</v>
      </c>
      <c r="C50" s="44" t="s">
        <v>97</v>
      </c>
      <c r="D50" s="35" t="s">
        <v>92</v>
      </c>
      <c r="E50" s="35" t="str">
        <f>_xlfn.DISPIMG("ID_AAADACB3596F4A1BBD6A3D408045DF31",1)</f>
        <v>=DISPIMG("ID_AAADACB3596F4A1BBD6A3D408045DF31",1)</v>
      </c>
      <c r="F50" s="37">
        <v>200</v>
      </c>
      <c r="G50" s="37">
        <v>0.4</v>
      </c>
      <c r="H50" s="38">
        <f t="shared" si="2"/>
        <v>80</v>
      </c>
      <c r="I50" s="47"/>
    </row>
    <row r="51" ht="104.1" customHeight="1" spans="1:9">
      <c r="A51" s="34">
        <v>49</v>
      </c>
      <c r="B51" s="35" t="s">
        <v>98</v>
      </c>
      <c r="C51" s="35" t="s">
        <v>99</v>
      </c>
      <c r="D51" s="35" t="s">
        <v>37</v>
      </c>
      <c r="E51" s="35" t="str">
        <f>_xlfn.DISPIMG("ID_C97B9FB76506453DB0C33901CD442994",1)</f>
        <v>=DISPIMG("ID_C97B9FB76506453DB0C33901CD442994",1)</v>
      </c>
      <c r="F51" s="37">
        <v>200</v>
      </c>
      <c r="G51" s="37">
        <v>1.5</v>
      </c>
      <c r="H51" s="38">
        <f t="shared" si="2"/>
        <v>300</v>
      </c>
      <c r="I51" s="47"/>
    </row>
    <row r="52" ht="104.1" customHeight="1" spans="1:9">
      <c r="A52" s="34">
        <v>50</v>
      </c>
      <c r="B52" s="35" t="s">
        <v>100</v>
      </c>
      <c r="C52" s="35" t="s">
        <v>101</v>
      </c>
      <c r="D52" s="35" t="s">
        <v>102</v>
      </c>
      <c r="E52" s="35" t="str">
        <f>_xlfn.DISPIMG("ID_DDA45557F84347D7B3DC8F3105D5249A",1)</f>
        <v>=DISPIMG("ID_DDA45557F84347D7B3DC8F3105D5249A",1)</v>
      </c>
      <c r="F52" s="37">
        <v>100</v>
      </c>
      <c r="G52" s="37">
        <v>1.2</v>
      </c>
      <c r="H52" s="38">
        <f t="shared" si="2"/>
        <v>120</v>
      </c>
      <c r="I52" s="47"/>
    </row>
    <row r="53" ht="105.95" customHeight="1" spans="1:9">
      <c r="A53" s="34">
        <v>51</v>
      </c>
      <c r="B53" s="35" t="s">
        <v>100</v>
      </c>
      <c r="C53" s="35" t="s">
        <v>103</v>
      </c>
      <c r="D53" s="35" t="s">
        <v>102</v>
      </c>
      <c r="E53" s="35" t="str">
        <f>_xlfn.DISPIMG("ID_41DB78BC69AD4774AFE978BA83EAAAE2",1)</f>
        <v>=DISPIMG("ID_41DB78BC69AD4774AFE978BA83EAAAE2",1)</v>
      </c>
      <c r="F53" s="37">
        <v>400</v>
      </c>
      <c r="G53" s="37">
        <v>1.8</v>
      </c>
      <c r="H53" s="38">
        <f t="shared" si="2"/>
        <v>720</v>
      </c>
      <c r="I53" s="47"/>
    </row>
    <row r="54" ht="108" customHeight="1" spans="1:9">
      <c r="A54" s="34">
        <v>52</v>
      </c>
      <c r="B54" s="35" t="s">
        <v>104</v>
      </c>
      <c r="C54" s="35" t="s">
        <v>105</v>
      </c>
      <c r="D54" s="35" t="s">
        <v>102</v>
      </c>
      <c r="E54" s="35" t="str">
        <f>_xlfn.DISPIMG("ID_C0B98AF1F3104196970F8F0DE4D55DFD",1)</f>
        <v>=DISPIMG("ID_C0B98AF1F3104196970F8F0DE4D55DFD",1)</v>
      </c>
      <c r="F54" s="37">
        <v>200</v>
      </c>
      <c r="G54" s="37">
        <v>4.5</v>
      </c>
      <c r="H54" s="38">
        <f t="shared" si="2"/>
        <v>900</v>
      </c>
      <c r="I54" s="47"/>
    </row>
    <row r="55" ht="107.1" customHeight="1" spans="1:9">
      <c r="A55" s="34">
        <v>53</v>
      </c>
      <c r="B55" s="35" t="s">
        <v>104</v>
      </c>
      <c r="C55" s="35" t="s">
        <v>106</v>
      </c>
      <c r="D55" s="35" t="s">
        <v>102</v>
      </c>
      <c r="E55" s="35" t="str">
        <f>_xlfn.DISPIMG("ID_F4203BF0142F46D6B389423C4C66E0B3",1)</f>
        <v>=DISPIMG("ID_F4203BF0142F46D6B389423C4C66E0B3",1)</v>
      </c>
      <c r="F55" s="37">
        <v>200</v>
      </c>
      <c r="G55" s="37">
        <v>12</v>
      </c>
      <c r="H55" s="38">
        <f t="shared" si="2"/>
        <v>2400</v>
      </c>
      <c r="I55" s="47"/>
    </row>
    <row r="56" ht="123" customHeight="1" spans="1:9">
      <c r="A56" s="34">
        <v>54</v>
      </c>
      <c r="B56" s="35" t="s">
        <v>107</v>
      </c>
      <c r="C56" s="35" t="s">
        <v>108</v>
      </c>
      <c r="D56" s="35" t="s">
        <v>37</v>
      </c>
      <c r="E56" s="35" t="str">
        <f>_xlfn.DISPIMG("ID_F35CD76F617A48788662C26832B2509A",1)</f>
        <v>=DISPIMG("ID_F35CD76F617A48788662C26832B2509A",1)</v>
      </c>
      <c r="F56" s="37">
        <v>80</v>
      </c>
      <c r="G56" s="37">
        <v>15</v>
      </c>
      <c r="H56" s="38">
        <f t="shared" si="2"/>
        <v>1200</v>
      </c>
      <c r="I56" s="47"/>
    </row>
    <row r="57" ht="111" customHeight="1" spans="1:9">
      <c r="A57" s="34">
        <v>55</v>
      </c>
      <c r="B57" s="35" t="s">
        <v>109</v>
      </c>
      <c r="C57" s="35" t="s">
        <v>110</v>
      </c>
      <c r="D57" s="35" t="s">
        <v>44</v>
      </c>
      <c r="E57" s="35" t="str">
        <f>_xlfn.DISPIMG("ID_5E889D2F2A044B8989EE34BEB4B1AF24",1)</f>
        <v>=DISPIMG("ID_5E889D2F2A044B8989EE34BEB4B1AF24",1)</v>
      </c>
      <c r="F57" s="37">
        <v>150</v>
      </c>
      <c r="G57" s="37">
        <v>10</v>
      </c>
      <c r="H57" s="38">
        <f t="shared" si="2"/>
        <v>1500</v>
      </c>
      <c r="I57" s="47"/>
    </row>
    <row r="58" ht="105" customHeight="1" spans="1:9">
      <c r="A58" s="34">
        <v>56</v>
      </c>
      <c r="B58" s="35" t="s">
        <v>109</v>
      </c>
      <c r="C58" s="35" t="s">
        <v>111</v>
      </c>
      <c r="D58" s="35" t="s">
        <v>44</v>
      </c>
      <c r="E58" s="35" t="str">
        <f>_xlfn.DISPIMG("ID_89B625C180524287A7FEDAB0594E7254",1)</f>
        <v>=DISPIMG("ID_89B625C180524287A7FEDAB0594E7254",1)</v>
      </c>
      <c r="F58" s="37">
        <v>100</v>
      </c>
      <c r="G58" s="37">
        <v>10</v>
      </c>
      <c r="H58" s="38">
        <f t="shared" si="2"/>
        <v>1000</v>
      </c>
      <c r="I58" s="47"/>
    </row>
    <row r="59" ht="105" customHeight="1" spans="1:9">
      <c r="A59" s="34">
        <v>57</v>
      </c>
      <c r="B59" s="35" t="s">
        <v>109</v>
      </c>
      <c r="C59" s="35" t="s">
        <v>112</v>
      </c>
      <c r="D59" s="35" t="s">
        <v>44</v>
      </c>
      <c r="E59" s="35" t="str">
        <f>_xlfn.DISPIMG("ID_F6FD83D7116F4F5997D453DCD3A5A1BA",1)</f>
        <v>=DISPIMG("ID_F6FD83D7116F4F5997D453DCD3A5A1BA",1)</v>
      </c>
      <c r="F59" s="37">
        <v>400</v>
      </c>
      <c r="G59" s="37">
        <v>7.5</v>
      </c>
      <c r="H59" s="38">
        <f t="shared" si="2"/>
        <v>3000</v>
      </c>
      <c r="I59" s="47"/>
    </row>
    <row r="60" ht="105" customHeight="1" spans="1:9">
      <c r="A60" s="34">
        <v>58</v>
      </c>
      <c r="B60" s="35" t="s">
        <v>109</v>
      </c>
      <c r="C60" s="35" t="s">
        <v>113</v>
      </c>
      <c r="D60" s="35" t="s">
        <v>44</v>
      </c>
      <c r="E60" s="35" t="str">
        <f>_xlfn.DISPIMG("ID_19294B0420AF4605A3D02C0E7C867B4E",1)</f>
        <v>=DISPIMG("ID_19294B0420AF4605A3D02C0E7C867B4E",1)</v>
      </c>
      <c r="F60" s="37">
        <v>400</v>
      </c>
      <c r="G60" s="37">
        <v>12</v>
      </c>
      <c r="H60" s="38">
        <f t="shared" si="2"/>
        <v>4800</v>
      </c>
      <c r="I60" s="47"/>
    </row>
    <row r="61" ht="114.95" customHeight="1" spans="1:9">
      <c r="A61" s="34">
        <v>59</v>
      </c>
      <c r="B61" s="35" t="s">
        <v>109</v>
      </c>
      <c r="C61" s="35" t="s">
        <v>114</v>
      </c>
      <c r="D61" s="35" t="s">
        <v>44</v>
      </c>
      <c r="E61" s="35" t="str">
        <f>_xlfn.DISPIMG("ID_39A36912CA864262BF68B541B7D3B220",1)</f>
        <v>=DISPIMG("ID_39A36912CA864262BF68B541B7D3B220",1)</v>
      </c>
      <c r="F61" s="37">
        <v>300</v>
      </c>
      <c r="G61" s="37">
        <v>9</v>
      </c>
      <c r="H61" s="38">
        <f t="shared" si="2"/>
        <v>2700</v>
      </c>
      <c r="I61" s="47"/>
    </row>
    <row r="62" ht="107.1" customHeight="1" spans="1:9">
      <c r="A62" s="34">
        <v>60</v>
      </c>
      <c r="B62" s="35" t="s">
        <v>115</v>
      </c>
      <c r="C62" s="35" t="s">
        <v>116</v>
      </c>
      <c r="D62" s="35" t="s">
        <v>37</v>
      </c>
      <c r="E62" s="35" t="str">
        <f>_xlfn.DISPIMG("ID_11191779D06846EA82EA0432B99545A9",1)</f>
        <v>=DISPIMG("ID_11191779D06846EA82EA0432B99545A9",1)</v>
      </c>
      <c r="F62" s="37">
        <v>350</v>
      </c>
      <c r="G62" s="37">
        <v>2.5</v>
      </c>
      <c r="H62" s="38">
        <f t="shared" si="2"/>
        <v>875</v>
      </c>
      <c r="I62" s="47"/>
    </row>
    <row r="63" ht="110.1" customHeight="1" spans="1:9">
      <c r="A63" s="34">
        <v>61</v>
      </c>
      <c r="B63" s="35" t="s">
        <v>117</v>
      </c>
      <c r="C63" s="35" t="s">
        <v>118</v>
      </c>
      <c r="D63" s="35" t="s">
        <v>37</v>
      </c>
      <c r="E63" s="35" t="str">
        <f>_xlfn.DISPIMG("ID_D8ED90BA34634AB2AFFF0690279DD47D",1)</f>
        <v>=DISPIMG("ID_D8ED90BA34634AB2AFFF0690279DD47D",1)</v>
      </c>
      <c r="F63" s="37">
        <v>250</v>
      </c>
      <c r="G63" s="37">
        <v>17</v>
      </c>
      <c r="H63" s="38">
        <f t="shared" si="2"/>
        <v>4250</v>
      </c>
      <c r="I63" s="47"/>
    </row>
    <row r="64" ht="108" customHeight="1" spans="1:9">
      <c r="A64" s="34">
        <v>62</v>
      </c>
      <c r="B64" s="35" t="s">
        <v>117</v>
      </c>
      <c r="C64" s="35" t="s">
        <v>119</v>
      </c>
      <c r="D64" s="35" t="s">
        <v>37</v>
      </c>
      <c r="E64" s="35" t="str">
        <f>_xlfn.DISPIMG("ID_9AE5B99115804489AFBE7B6EA74C1AAE",1)</f>
        <v>=DISPIMG("ID_9AE5B99115804489AFBE7B6EA74C1AAE",1)</v>
      </c>
      <c r="F64" s="37">
        <v>80</v>
      </c>
      <c r="G64" s="37">
        <v>8</v>
      </c>
      <c r="H64" s="38">
        <f t="shared" si="2"/>
        <v>640</v>
      </c>
      <c r="I64" s="47"/>
    </row>
    <row r="65" ht="108" customHeight="1" spans="1:9">
      <c r="A65" s="34">
        <v>63</v>
      </c>
      <c r="B65" s="35" t="s">
        <v>117</v>
      </c>
      <c r="C65" s="35" t="s">
        <v>120</v>
      </c>
      <c r="D65" s="35" t="s">
        <v>37</v>
      </c>
      <c r="E65" s="35" t="str">
        <f>_xlfn.DISPIMG("ID_A32757B374B14DEABFE949EA585897D7",1)</f>
        <v>=DISPIMG("ID_A32757B374B14DEABFE949EA585897D7",1)</v>
      </c>
      <c r="F65" s="37">
        <v>80</v>
      </c>
      <c r="G65" s="37">
        <v>9.5</v>
      </c>
      <c r="H65" s="38">
        <f t="shared" si="2"/>
        <v>760</v>
      </c>
      <c r="I65" s="47"/>
    </row>
    <row r="66" ht="114" customHeight="1" spans="1:9">
      <c r="A66" s="34">
        <v>64</v>
      </c>
      <c r="B66" s="35" t="s">
        <v>121</v>
      </c>
      <c r="C66" s="35" t="s">
        <v>122</v>
      </c>
      <c r="D66" s="35" t="s">
        <v>37</v>
      </c>
      <c r="E66" s="35" t="str">
        <f>_xlfn.DISPIMG("ID_8124587584E247559906E73D80CCC2C4",1)</f>
        <v>=DISPIMG("ID_8124587584E247559906E73D80CCC2C4",1)</v>
      </c>
      <c r="F66" s="37">
        <v>96</v>
      </c>
      <c r="G66" s="37">
        <v>1.5</v>
      </c>
      <c r="H66" s="38">
        <f t="shared" si="2"/>
        <v>144</v>
      </c>
      <c r="I66" s="47"/>
    </row>
    <row r="67" ht="108" customHeight="1" spans="1:9">
      <c r="A67" s="34">
        <v>65</v>
      </c>
      <c r="B67" s="35" t="s">
        <v>123</v>
      </c>
      <c r="C67" s="35" t="s">
        <v>124</v>
      </c>
      <c r="D67" s="35" t="s">
        <v>37</v>
      </c>
      <c r="E67" s="35" t="str">
        <f>_xlfn.DISPIMG("ID_8A9353E0BE2B497A9C37CB1CEB3DAF90",1)</f>
        <v>=DISPIMG("ID_8A9353E0BE2B497A9C37CB1CEB3DAF90",1)</v>
      </c>
      <c r="F67" s="37">
        <v>200</v>
      </c>
      <c r="G67" s="37">
        <v>100</v>
      </c>
      <c r="H67" s="38">
        <f t="shared" si="2"/>
        <v>20000</v>
      </c>
      <c r="I67" s="47"/>
    </row>
    <row r="68" ht="108.95" customHeight="1" spans="1:9">
      <c r="A68" s="34">
        <v>66</v>
      </c>
      <c r="B68" s="35" t="s">
        <v>125</v>
      </c>
      <c r="C68" s="35" t="s">
        <v>126</v>
      </c>
      <c r="D68" s="35" t="s">
        <v>37</v>
      </c>
      <c r="E68" s="35" t="str">
        <f>_xlfn.DISPIMG("ID_FB60A9F10DA84551A01A238D547C1272",1)</f>
        <v>=DISPIMG("ID_FB60A9F10DA84551A01A238D547C1272",1)</v>
      </c>
      <c r="F68" s="37">
        <v>100</v>
      </c>
      <c r="G68" s="37">
        <v>13</v>
      </c>
      <c r="H68" s="38">
        <f t="shared" si="2"/>
        <v>1300</v>
      </c>
      <c r="I68" s="47"/>
    </row>
    <row r="69" ht="108.95" customHeight="1" spans="1:9">
      <c r="A69" s="34">
        <v>67</v>
      </c>
      <c r="B69" s="35" t="s">
        <v>125</v>
      </c>
      <c r="C69" s="35" t="s">
        <v>127</v>
      </c>
      <c r="D69" s="35" t="s">
        <v>37</v>
      </c>
      <c r="E69" s="49"/>
      <c r="F69" s="37">
        <v>50</v>
      </c>
      <c r="G69" s="37">
        <v>25</v>
      </c>
      <c r="H69" s="38">
        <f t="shared" si="2"/>
        <v>1250</v>
      </c>
      <c r="I69" s="47"/>
    </row>
    <row r="70" ht="113.1" customHeight="1" spans="1:9">
      <c r="A70" s="34">
        <v>68</v>
      </c>
      <c r="B70" s="35" t="s">
        <v>128</v>
      </c>
      <c r="C70" s="35" t="s">
        <v>129</v>
      </c>
      <c r="D70" s="35" t="s">
        <v>37</v>
      </c>
      <c r="E70" s="35" t="str">
        <f>_xlfn.DISPIMG("ID_57F2B7E7EA464AA9ACC41930D71592E7",1)</f>
        <v>=DISPIMG("ID_57F2B7E7EA464AA9ACC41930D71592E7",1)</v>
      </c>
      <c r="F70" s="37">
        <v>150</v>
      </c>
      <c r="G70" s="37">
        <v>2</v>
      </c>
      <c r="H70" s="38">
        <f t="shared" si="2"/>
        <v>300</v>
      </c>
      <c r="I70" s="47"/>
    </row>
    <row r="71" ht="116.1" customHeight="1" spans="1:9">
      <c r="A71" s="34">
        <v>69</v>
      </c>
      <c r="B71" s="35" t="s">
        <v>130</v>
      </c>
      <c r="C71" s="35" t="s">
        <v>131</v>
      </c>
      <c r="D71" s="35" t="s">
        <v>102</v>
      </c>
      <c r="E71" s="35" t="str">
        <f>_xlfn.DISPIMG("ID_F7EE3B4BCF4B4354A1C6F0892802E382",1)</f>
        <v>=DISPIMG("ID_F7EE3B4BCF4B4354A1C6F0892802E382",1)</v>
      </c>
      <c r="F71" s="37">
        <v>100</v>
      </c>
      <c r="G71" s="37">
        <v>1.5</v>
      </c>
      <c r="H71" s="38">
        <f t="shared" si="2"/>
        <v>150</v>
      </c>
      <c r="I71" s="47"/>
    </row>
    <row r="72" ht="107.1" customHeight="1" spans="1:9">
      <c r="A72" s="34">
        <v>70</v>
      </c>
      <c r="B72" s="35" t="s">
        <v>130</v>
      </c>
      <c r="C72" s="35" t="s">
        <v>132</v>
      </c>
      <c r="D72" s="35" t="s">
        <v>102</v>
      </c>
      <c r="E72" s="35" t="str">
        <f>_xlfn.DISPIMG("ID_6F3B05425A224BCD8AC6B4D018C750FD",1)</f>
        <v>=DISPIMG("ID_6F3B05425A224BCD8AC6B4D018C750FD",1)</v>
      </c>
      <c r="F72" s="37">
        <v>100</v>
      </c>
      <c r="G72" s="37">
        <v>1</v>
      </c>
      <c r="H72" s="38">
        <f t="shared" si="2"/>
        <v>100</v>
      </c>
      <c r="I72" s="47"/>
    </row>
    <row r="73" ht="117.95" customHeight="1" spans="1:9">
      <c r="A73" s="34">
        <v>71</v>
      </c>
      <c r="B73" s="35" t="s">
        <v>133</v>
      </c>
      <c r="C73" s="35" t="s">
        <v>134</v>
      </c>
      <c r="D73" s="35" t="s">
        <v>44</v>
      </c>
      <c r="E73" s="35" t="str">
        <f>_xlfn.DISPIMG("ID_E2C6E32D27B74BAC8E6FCF07111EEBFD",1)</f>
        <v>=DISPIMG("ID_E2C6E32D27B74BAC8E6FCF07111EEBFD",1)</v>
      </c>
      <c r="F73" s="37">
        <v>2500</v>
      </c>
      <c r="G73" s="37">
        <v>1.6</v>
      </c>
      <c r="H73" s="38">
        <f t="shared" si="2"/>
        <v>4000</v>
      </c>
      <c r="I73" s="47"/>
    </row>
    <row r="74" ht="105" customHeight="1" spans="1:9">
      <c r="A74" s="34">
        <v>72</v>
      </c>
      <c r="B74" s="35" t="s">
        <v>133</v>
      </c>
      <c r="C74" s="35" t="s">
        <v>135</v>
      </c>
      <c r="D74" s="35" t="s">
        <v>44</v>
      </c>
      <c r="E74" s="35" t="str">
        <f>_xlfn.DISPIMG("ID_CCA67DB229634010A92E2DB5F1F95B5B",1)</f>
        <v>=DISPIMG("ID_CCA67DB229634010A92E2DB5F1F95B5B",1)</v>
      </c>
      <c r="F74" s="37">
        <v>1000</v>
      </c>
      <c r="G74" s="37">
        <v>1.6</v>
      </c>
      <c r="H74" s="38">
        <f t="shared" si="2"/>
        <v>1600</v>
      </c>
      <c r="I74" s="47"/>
    </row>
    <row r="75" ht="99.95" customHeight="1" spans="1:9">
      <c r="A75" s="34">
        <v>73</v>
      </c>
      <c r="B75" s="35" t="s">
        <v>136</v>
      </c>
      <c r="C75" s="40" t="s">
        <v>137</v>
      </c>
      <c r="D75" s="35" t="s">
        <v>50</v>
      </c>
      <c r="E75" s="35" t="str">
        <f>_xlfn.DISPIMG("ID_80515B2B58974BDA8154DD3085597F18",1)</f>
        <v>=DISPIMG("ID_80515B2B58974BDA8154DD3085597F18",1)</v>
      </c>
      <c r="F75" s="37">
        <v>350</v>
      </c>
      <c r="G75" s="37">
        <v>3</v>
      </c>
      <c r="H75" s="38">
        <f t="shared" si="2"/>
        <v>1050</v>
      </c>
      <c r="I75" s="47"/>
    </row>
    <row r="76" ht="117.95" customHeight="1" spans="1:9">
      <c r="A76" s="34">
        <v>74</v>
      </c>
      <c r="B76" s="35" t="s">
        <v>138</v>
      </c>
      <c r="C76" s="35" t="s">
        <v>139</v>
      </c>
      <c r="D76" s="35" t="s">
        <v>140</v>
      </c>
      <c r="E76" s="35" t="str">
        <f>_xlfn.DISPIMG("ID_DAB15A1A287D48C9BB56DEE5243488C0",1)</f>
        <v>=DISPIMG("ID_DAB15A1A287D48C9BB56DEE5243488C0",1)</v>
      </c>
      <c r="F76" s="37">
        <v>100</v>
      </c>
      <c r="G76" s="37">
        <v>4</v>
      </c>
      <c r="H76" s="38">
        <f t="shared" si="2"/>
        <v>400</v>
      </c>
      <c r="I76" s="47"/>
    </row>
    <row r="77" ht="123" customHeight="1" spans="1:9">
      <c r="A77" s="34">
        <v>75</v>
      </c>
      <c r="B77" s="35" t="s">
        <v>141</v>
      </c>
      <c r="C77" s="35" t="s">
        <v>142</v>
      </c>
      <c r="D77" s="35" t="s">
        <v>50</v>
      </c>
      <c r="E77" s="35" t="str">
        <f>_xlfn.DISPIMG("ID_499E335E2B7D4E64AF39784FD469708B",1)</f>
        <v>=DISPIMG("ID_499E335E2B7D4E64AF39784FD469708B",1)</v>
      </c>
      <c r="F77" s="37">
        <v>20</v>
      </c>
      <c r="G77" s="37">
        <v>2.5</v>
      </c>
      <c r="H77" s="38">
        <f t="shared" si="2"/>
        <v>50</v>
      </c>
      <c r="I77" s="47"/>
    </row>
    <row r="78" ht="110.1" customHeight="1" spans="1:9">
      <c r="A78" s="34">
        <v>76</v>
      </c>
      <c r="B78" s="35" t="s">
        <v>143</v>
      </c>
      <c r="C78" s="35" t="s">
        <v>144</v>
      </c>
      <c r="D78" s="35" t="s">
        <v>37</v>
      </c>
      <c r="E78" s="35" t="str">
        <f>_xlfn.DISPIMG("ID_E5D11867B13A47AF9BDEF73A4C5DD5EB",1)</f>
        <v>=DISPIMG("ID_E5D11867B13A47AF9BDEF73A4C5DD5EB",1)</v>
      </c>
      <c r="F78" s="37">
        <v>150</v>
      </c>
      <c r="G78" s="37">
        <v>1.5</v>
      </c>
      <c r="H78" s="38">
        <f t="shared" ref="H78:H97" si="3">F78*G78</f>
        <v>225</v>
      </c>
      <c r="I78" s="47"/>
    </row>
    <row r="79" ht="110.1" customHeight="1" spans="1:9">
      <c r="A79" s="34">
        <v>77</v>
      </c>
      <c r="B79" s="35" t="s">
        <v>143</v>
      </c>
      <c r="C79" s="35" t="s">
        <v>145</v>
      </c>
      <c r="D79" s="35" t="s">
        <v>37</v>
      </c>
      <c r="E79" s="35" t="str">
        <f>_xlfn.DISPIMG("ID_52060C20906D43B5AB65D47D39CED2F3",1)</f>
        <v>=DISPIMG("ID_52060C20906D43B5AB65D47D39CED2F3",1)</v>
      </c>
      <c r="F79" s="37">
        <v>100</v>
      </c>
      <c r="G79" s="37">
        <v>2.5</v>
      </c>
      <c r="H79" s="38">
        <f t="shared" si="3"/>
        <v>250</v>
      </c>
      <c r="I79" s="47"/>
    </row>
    <row r="80" ht="108.95" customHeight="1" spans="1:9">
      <c r="A80" s="34">
        <v>78</v>
      </c>
      <c r="B80" s="35" t="s">
        <v>146</v>
      </c>
      <c r="C80" s="35" t="s">
        <v>147</v>
      </c>
      <c r="D80" s="35" t="s">
        <v>81</v>
      </c>
      <c r="E80" s="35" t="str">
        <f>_xlfn.DISPIMG("ID_716EF65906A64CE983EFBF8CDFECBBF1",1)</f>
        <v>=DISPIMG("ID_716EF65906A64CE983EFBF8CDFECBBF1",1)</v>
      </c>
      <c r="F80" s="37">
        <v>200</v>
      </c>
      <c r="G80" s="37">
        <v>7</v>
      </c>
      <c r="H80" s="38">
        <f t="shared" si="3"/>
        <v>1400</v>
      </c>
      <c r="I80" s="47"/>
    </row>
    <row r="81" ht="105.95" customHeight="1" spans="1:9">
      <c r="A81" s="34">
        <v>79</v>
      </c>
      <c r="B81" s="35" t="s">
        <v>146</v>
      </c>
      <c r="C81" s="35" t="s">
        <v>148</v>
      </c>
      <c r="D81" s="35" t="s">
        <v>81</v>
      </c>
      <c r="E81" s="35" t="str">
        <f>_xlfn.DISPIMG("ID_AD5F32C735A04502ABC19B482651AADD",1)</f>
        <v>=DISPIMG("ID_AD5F32C735A04502ABC19B482651AADD",1)</v>
      </c>
      <c r="F81" s="37">
        <v>300</v>
      </c>
      <c r="G81" s="37">
        <v>8.5</v>
      </c>
      <c r="H81" s="38">
        <f t="shared" si="3"/>
        <v>2550</v>
      </c>
      <c r="I81" s="47"/>
    </row>
    <row r="82" ht="105" customHeight="1" spans="1:9">
      <c r="A82" s="34">
        <v>80</v>
      </c>
      <c r="B82" s="35" t="s">
        <v>149</v>
      </c>
      <c r="C82" s="35" t="s">
        <v>150</v>
      </c>
      <c r="D82" s="35" t="s">
        <v>81</v>
      </c>
      <c r="E82" s="35" t="str">
        <f>_xlfn.DISPIMG("ID_22B757113C6642A5A79DF93C6ACB2D77",1)</f>
        <v>=DISPIMG("ID_22B757113C6642A5A79DF93C6ACB2D77",1)</v>
      </c>
      <c r="F82" s="37">
        <v>200</v>
      </c>
      <c r="G82" s="37">
        <v>10</v>
      </c>
      <c r="H82" s="38">
        <f t="shared" si="3"/>
        <v>2000</v>
      </c>
      <c r="I82" s="47"/>
    </row>
    <row r="83" ht="108.95" customHeight="1" spans="1:9">
      <c r="A83" s="34">
        <v>81</v>
      </c>
      <c r="B83" s="35" t="s">
        <v>151</v>
      </c>
      <c r="C83" s="35" t="s">
        <v>152</v>
      </c>
      <c r="D83" s="35" t="s">
        <v>81</v>
      </c>
      <c r="E83" s="35" t="str">
        <f>_xlfn.DISPIMG("ID_F9D78B2111304FD1B4AC3084936AF358",1)</f>
        <v>=DISPIMG("ID_F9D78B2111304FD1B4AC3084936AF358",1)</v>
      </c>
      <c r="F83" s="37">
        <v>3000</v>
      </c>
      <c r="G83" s="37">
        <v>1.2</v>
      </c>
      <c r="H83" s="38">
        <f t="shared" si="3"/>
        <v>3600</v>
      </c>
      <c r="I83" s="47"/>
    </row>
    <row r="84" ht="108" customHeight="1" spans="1:9">
      <c r="A84" s="34">
        <v>82</v>
      </c>
      <c r="B84" s="35" t="s">
        <v>153</v>
      </c>
      <c r="C84" s="35" t="s">
        <v>154</v>
      </c>
      <c r="D84" s="35" t="s">
        <v>81</v>
      </c>
      <c r="E84" s="35" t="str">
        <f>_xlfn.DISPIMG("ID_B949581B76A547C7B40EFBB002855E08",1)</f>
        <v>=DISPIMG("ID_B949581B76A547C7B40EFBB002855E08",1)</v>
      </c>
      <c r="F84" s="37">
        <v>200</v>
      </c>
      <c r="G84" s="37">
        <v>4.5</v>
      </c>
      <c r="H84" s="38">
        <f t="shared" si="3"/>
        <v>900</v>
      </c>
      <c r="I84" s="47"/>
    </row>
    <row r="85" ht="108" customHeight="1" spans="1:9">
      <c r="A85" s="34">
        <v>83</v>
      </c>
      <c r="B85" s="35" t="s">
        <v>155</v>
      </c>
      <c r="C85" s="35" t="s">
        <v>156</v>
      </c>
      <c r="D85" s="35" t="s">
        <v>81</v>
      </c>
      <c r="E85" s="35" t="str">
        <f>_xlfn.DISPIMG("ID_53B9759C922B4C4E8A386A20ABB1F0FB",1)</f>
        <v>=DISPIMG("ID_53B9759C922B4C4E8A386A20ABB1F0FB",1)</v>
      </c>
      <c r="F85" s="37">
        <v>200</v>
      </c>
      <c r="G85" s="37">
        <v>8</v>
      </c>
      <c r="H85" s="38">
        <f t="shared" si="3"/>
        <v>1600</v>
      </c>
      <c r="I85" s="47"/>
    </row>
    <row r="86" ht="108" customHeight="1" spans="1:9">
      <c r="A86" s="34">
        <v>84</v>
      </c>
      <c r="B86" s="35" t="s">
        <v>157</v>
      </c>
      <c r="C86" s="35" t="s">
        <v>158</v>
      </c>
      <c r="D86" s="35" t="s">
        <v>37</v>
      </c>
      <c r="E86" s="35" t="str">
        <f>_xlfn.DISPIMG("ID_6AB9EEDE5CBF4138B24135C1784FCF3C",1)</f>
        <v>=DISPIMG("ID_6AB9EEDE5CBF4138B24135C1784FCF3C",1)</v>
      </c>
      <c r="F86" s="37">
        <v>150</v>
      </c>
      <c r="G86" s="37">
        <v>7</v>
      </c>
      <c r="H86" s="38">
        <f t="shared" si="3"/>
        <v>1050</v>
      </c>
      <c r="I86" s="47"/>
    </row>
    <row r="87" ht="117" customHeight="1" spans="1:9">
      <c r="A87" s="34">
        <v>85</v>
      </c>
      <c r="B87" s="35" t="s">
        <v>159</v>
      </c>
      <c r="C87" s="35" t="s">
        <v>160</v>
      </c>
      <c r="D87" s="35" t="s">
        <v>37</v>
      </c>
      <c r="E87" s="35" t="str">
        <f>_xlfn.DISPIMG("ID_051819D5FB1F42AB96E5A10AEABCCA7D",1)</f>
        <v>=DISPIMG("ID_051819D5FB1F42AB96E5A10AEABCCA7D",1)</v>
      </c>
      <c r="F87" s="37">
        <v>50</v>
      </c>
      <c r="G87" s="37">
        <v>8.5</v>
      </c>
      <c r="H87" s="38">
        <f t="shared" si="3"/>
        <v>425</v>
      </c>
      <c r="I87" s="47"/>
    </row>
    <row r="88" ht="105" customHeight="1" spans="1:9">
      <c r="A88" s="34">
        <v>86</v>
      </c>
      <c r="B88" s="35" t="s">
        <v>161</v>
      </c>
      <c r="C88" s="35" t="s">
        <v>162</v>
      </c>
      <c r="D88" s="35" t="s">
        <v>12</v>
      </c>
      <c r="E88" s="35" t="str">
        <f>_xlfn.DISPIMG("ID_32BA2681C21A42DB9A21CFD57D0F7D3C",1)</f>
        <v>=DISPIMG("ID_32BA2681C21A42DB9A21CFD57D0F7D3C",1)</v>
      </c>
      <c r="F88" s="42">
        <v>30</v>
      </c>
      <c r="G88" s="42">
        <v>15</v>
      </c>
      <c r="H88" s="38">
        <f t="shared" si="3"/>
        <v>450</v>
      </c>
      <c r="I88" s="47"/>
    </row>
    <row r="89" ht="105.95" customHeight="1" spans="1:9">
      <c r="A89" s="34">
        <v>87</v>
      </c>
      <c r="B89" s="35" t="s">
        <v>163</v>
      </c>
      <c r="C89" s="35" t="s">
        <v>164</v>
      </c>
      <c r="D89" s="35" t="s">
        <v>37</v>
      </c>
      <c r="E89" s="35" t="str">
        <f>_xlfn.DISPIMG("ID_C077D6232A274D9FAA7D2771F1C28175",1)</f>
        <v>=DISPIMG("ID_C077D6232A274D9FAA7D2771F1C28175",1)</v>
      </c>
      <c r="F89" s="42">
        <v>2000</v>
      </c>
      <c r="G89" s="42">
        <v>2</v>
      </c>
      <c r="H89" s="38">
        <f t="shared" si="3"/>
        <v>4000</v>
      </c>
      <c r="I89" s="47"/>
    </row>
    <row r="90" ht="137.1" customHeight="1" spans="1:9">
      <c r="A90" s="34">
        <v>88</v>
      </c>
      <c r="B90" s="35" t="s">
        <v>165</v>
      </c>
      <c r="C90" s="35" t="s">
        <v>166</v>
      </c>
      <c r="D90" s="35" t="s">
        <v>140</v>
      </c>
      <c r="E90" s="35" t="str">
        <f>_xlfn.DISPIMG("ID_4F252B91379D407BAB1B8D9F8F19B705",1)</f>
        <v>=DISPIMG("ID_4F252B91379D407BAB1B8D9F8F19B705",1)</v>
      </c>
      <c r="F90" s="42">
        <v>50</v>
      </c>
      <c r="G90" s="42">
        <v>3</v>
      </c>
      <c r="H90" s="38">
        <f t="shared" si="3"/>
        <v>150</v>
      </c>
      <c r="I90" s="47"/>
    </row>
    <row r="91" ht="137.1" customHeight="1" spans="1:9">
      <c r="A91" s="34">
        <v>89</v>
      </c>
      <c r="B91" s="35" t="s">
        <v>167</v>
      </c>
      <c r="C91" s="35" t="s">
        <v>168</v>
      </c>
      <c r="D91" s="35" t="s">
        <v>37</v>
      </c>
      <c r="E91" s="35" t="str">
        <f>_xlfn.DISPIMG("ID_6F365F99F2DB43FE94BDC7CDD0753B17",1)</f>
        <v>=DISPIMG("ID_6F365F99F2DB43FE94BDC7CDD0753B17",1)</v>
      </c>
      <c r="F91" s="42">
        <v>300</v>
      </c>
      <c r="G91" s="42">
        <v>10</v>
      </c>
      <c r="H91" s="38">
        <f t="shared" si="3"/>
        <v>3000</v>
      </c>
      <c r="I91" s="47"/>
    </row>
    <row r="92" ht="137.1" customHeight="1" spans="1:9">
      <c r="A92" s="34">
        <v>90</v>
      </c>
      <c r="B92" s="35" t="s">
        <v>169</v>
      </c>
      <c r="C92" s="35" t="s">
        <v>170</v>
      </c>
      <c r="D92" s="35" t="s">
        <v>44</v>
      </c>
      <c r="E92" s="35" t="str">
        <f>_xlfn.DISPIMG("ID_3DFDFEF17C7D45AAA0C4412622EB310D",1)</f>
        <v>=DISPIMG("ID_3DFDFEF17C7D45AAA0C4412622EB310D",1)</v>
      </c>
      <c r="F92" s="42">
        <v>50</v>
      </c>
      <c r="G92" s="42">
        <v>5</v>
      </c>
      <c r="H92" s="38">
        <f t="shared" si="3"/>
        <v>250</v>
      </c>
      <c r="I92" s="47"/>
    </row>
    <row r="93" ht="137.1" customHeight="1" spans="1:9">
      <c r="A93" s="34">
        <v>91</v>
      </c>
      <c r="B93" s="35" t="s">
        <v>169</v>
      </c>
      <c r="C93" s="35" t="s">
        <v>171</v>
      </c>
      <c r="D93" s="35" t="s">
        <v>44</v>
      </c>
      <c r="E93" s="35" t="str">
        <f>_xlfn.DISPIMG("ID_3FBC029EF65948A98F723F79A87C6594",1)</f>
        <v>=DISPIMG("ID_3FBC029EF65948A98F723F79A87C6594",1)</v>
      </c>
      <c r="F93" s="42">
        <v>30</v>
      </c>
      <c r="G93" s="42">
        <v>6</v>
      </c>
      <c r="H93" s="38">
        <f t="shared" si="3"/>
        <v>180</v>
      </c>
      <c r="I93" s="47"/>
    </row>
    <row r="94" ht="137.1" customHeight="1" spans="1:9">
      <c r="A94" s="34">
        <v>92</v>
      </c>
      <c r="B94" s="35" t="s">
        <v>172</v>
      </c>
      <c r="C94" s="35" t="s">
        <v>173</v>
      </c>
      <c r="D94" s="35" t="s">
        <v>44</v>
      </c>
      <c r="E94" s="35" t="str">
        <f>_xlfn.DISPIMG("ID_20869E2165D549ED97B8799909376AB4",1)</f>
        <v>=DISPIMG("ID_20869E2165D549ED97B8799909376AB4",1)</v>
      </c>
      <c r="F94" s="42">
        <v>30</v>
      </c>
      <c r="G94" s="42">
        <v>25</v>
      </c>
      <c r="H94" s="38">
        <f t="shared" si="3"/>
        <v>750</v>
      </c>
      <c r="I94" s="47"/>
    </row>
    <row r="95" s="28" customFormat="1" ht="97" customHeight="1" spans="1:9">
      <c r="A95" s="34">
        <v>93</v>
      </c>
      <c r="B95" s="43" t="s">
        <v>117</v>
      </c>
      <c r="C95" s="43" t="s">
        <v>174</v>
      </c>
      <c r="D95" s="43" t="s">
        <v>37</v>
      </c>
      <c r="E95" s="43" t="str">
        <f>_xlfn.DISPIMG("ID_5D3FEBA5784546439B17EA9A00ADABDB",1)</f>
        <v>=DISPIMG("ID_5D3FEBA5784546439B17EA9A00ADABDB",1)</v>
      </c>
      <c r="F95" s="42">
        <v>10</v>
      </c>
      <c r="G95" s="42">
        <v>110</v>
      </c>
      <c r="H95" s="38">
        <f t="shared" si="3"/>
        <v>1100</v>
      </c>
      <c r="I95" s="48"/>
    </row>
    <row r="96" s="28" customFormat="1" ht="81.75" customHeight="1" spans="1:9">
      <c r="A96" s="34">
        <v>94</v>
      </c>
      <c r="B96" s="43" t="s">
        <v>175</v>
      </c>
      <c r="C96" s="43" t="s">
        <v>176</v>
      </c>
      <c r="D96" s="43" t="s">
        <v>92</v>
      </c>
      <c r="E96" s="35" t="str">
        <f>_xlfn.DISPIMG("ID_C4CA956C8F0946C0970A612C5F756E8A",1)</f>
        <v>=DISPIMG("ID_C4CA956C8F0946C0970A612C5F756E8A",1)</v>
      </c>
      <c r="F96" s="42">
        <v>50</v>
      </c>
      <c r="G96" s="42">
        <v>0.5</v>
      </c>
      <c r="H96" s="38">
        <f t="shared" si="3"/>
        <v>25</v>
      </c>
      <c r="I96" s="48"/>
    </row>
    <row r="97" s="28" customFormat="1" ht="114" customHeight="1" spans="1:9">
      <c r="A97" s="34">
        <v>95</v>
      </c>
      <c r="B97" s="43" t="s">
        <v>177</v>
      </c>
      <c r="C97" s="43" t="s">
        <v>178</v>
      </c>
      <c r="D97" s="43" t="s">
        <v>37</v>
      </c>
      <c r="E97" s="35"/>
      <c r="F97" s="42">
        <v>20</v>
      </c>
      <c r="G97" s="42">
        <v>40</v>
      </c>
      <c r="H97" s="38">
        <f t="shared" si="3"/>
        <v>800</v>
      </c>
      <c r="I97" s="48"/>
    </row>
    <row r="98" ht="39" customHeight="1" spans="1:9">
      <c r="A98" s="34">
        <v>96</v>
      </c>
      <c r="B98" s="50" t="s">
        <v>179</v>
      </c>
      <c r="C98" s="50"/>
      <c r="D98" s="50"/>
      <c r="E98" s="50"/>
      <c r="F98" s="51"/>
      <c r="G98" s="51"/>
      <c r="H98" s="52">
        <f>SUM(H3:H97)</f>
        <v>169734</v>
      </c>
      <c r="I98" s="53"/>
    </row>
  </sheetData>
  <mergeCells count="2">
    <mergeCell ref="A1:I1"/>
    <mergeCell ref="B98:E98"/>
  </mergeCells>
  <pageMargins left="1" right="1" top="1" bottom="1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M51" sqref="M51"/>
    </sheetView>
  </sheetViews>
  <sheetFormatPr defaultColWidth="9" defaultRowHeight="13.5"/>
  <cols>
    <col min="3" max="3" width="14" customWidth="1"/>
    <col min="5" max="5" width="22.25" customWidth="1"/>
  </cols>
  <sheetData>
    <row r="1" ht="34.5" spans="1:9">
      <c r="A1" s="1" t="s">
        <v>180</v>
      </c>
      <c r="B1" s="2"/>
      <c r="C1" s="1"/>
      <c r="D1" s="1"/>
      <c r="E1" s="1"/>
      <c r="F1" s="3"/>
      <c r="G1" s="3"/>
      <c r="H1" s="3"/>
      <c r="I1" s="3"/>
    </row>
    <row r="2" ht="84" customHeight="1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23" t="s">
        <v>9</v>
      </c>
    </row>
    <row r="3" ht="100" customHeight="1" spans="1:9">
      <c r="A3" s="7">
        <v>1</v>
      </c>
      <c r="B3" s="8" t="s">
        <v>181</v>
      </c>
      <c r="C3" s="8" t="s">
        <v>182</v>
      </c>
      <c r="D3" s="8" t="s">
        <v>183</v>
      </c>
      <c r="E3" s="9" t="str">
        <f>_xlfn.DISPIMG("ID_EE68830FCFD84538899C557DA5C61AF6",1)</f>
        <v>=DISPIMG("ID_EE68830FCFD84538899C557DA5C61AF6",1)</v>
      </c>
      <c r="F3" s="10">
        <v>6600</v>
      </c>
      <c r="G3" s="10">
        <v>2</v>
      </c>
      <c r="H3" s="11">
        <f t="shared" ref="H3:H52" si="0">F3*G3</f>
        <v>13200</v>
      </c>
      <c r="I3" s="24"/>
    </row>
    <row r="4" ht="100" customHeight="1" spans="1:9">
      <c r="A4" s="7">
        <v>2</v>
      </c>
      <c r="B4" s="8" t="s">
        <v>181</v>
      </c>
      <c r="C4" s="8" t="s">
        <v>184</v>
      </c>
      <c r="D4" s="8" t="s">
        <v>183</v>
      </c>
      <c r="E4" s="9" t="str">
        <f>_xlfn.DISPIMG("ID_6846BFA913CE44038FDCDEC4AB0701BE",1)</f>
        <v>=DISPIMG("ID_6846BFA913CE44038FDCDEC4AB0701BE",1)</v>
      </c>
      <c r="F4" s="10">
        <v>6000</v>
      </c>
      <c r="G4" s="10">
        <v>2</v>
      </c>
      <c r="H4" s="11">
        <f t="shared" si="0"/>
        <v>12000</v>
      </c>
      <c r="I4" s="24"/>
    </row>
    <row r="5" ht="100" customHeight="1" spans="1:9">
      <c r="A5" s="7">
        <v>3</v>
      </c>
      <c r="B5" s="8" t="s">
        <v>185</v>
      </c>
      <c r="C5" s="8" t="s">
        <v>186</v>
      </c>
      <c r="D5" s="8" t="s">
        <v>187</v>
      </c>
      <c r="E5" s="9" t="str">
        <f>_xlfn.DISPIMG("ID_26755997B7CA4FA4968B6E3FC98183AB",1)</f>
        <v>=DISPIMG("ID_26755997B7CA4FA4968B6E3FC98183AB",1)</v>
      </c>
      <c r="F5" s="10">
        <v>2000</v>
      </c>
      <c r="G5" s="10">
        <v>5.5</v>
      </c>
      <c r="H5" s="11">
        <f t="shared" si="0"/>
        <v>11000</v>
      </c>
      <c r="I5" s="24"/>
    </row>
    <row r="6" ht="100" customHeight="1" spans="1:9">
      <c r="A6" s="7">
        <v>4</v>
      </c>
      <c r="B6" s="8" t="s">
        <v>188</v>
      </c>
      <c r="C6" s="8" t="s">
        <v>189</v>
      </c>
      <c r="D6" s="8" t="s">
        <v>190</v>
      </c>
      <c r="E6" s="9" t="str">
        <f>_xlfn.DISPIMG("ID_0DFD05C6820747638EB7822E6CF2B08F",1)</f>
        <v>=DISPIMG("ID_0DFD05C6820747638EB7822E6CF2B08F",1)</v>
      </c>
      <c r="F6" s="10">
        <v>800</v>
      </c>
      <c r="G6" s="10">
        <v>20</v>
      </c>
      <c r="H6" s="11">
        <f t="shared" si="0"/>
        <v>16000</v>
      </c>
      <c r="I6" s="24"/>
    </row>
    <row r="7" ht="100" customHeight="1" spans="1:9">
      <c r="A7" s="7">
        <v>5</v>
      </c>
      <c r="B7" s="8" t="s">
        <v>188</v>
      </c>
      <c r="C7" s="8" t="s">
        <v>191</v>
      </c>
      <c r="D7" s="8" t="s">
        <v>190</v>
      </c>
      <c r="E7" s="9" t="str">
        <f>_xlfn.DISPIMG("ID_9719DDA0D7624D869E77108F44577285",1)</f>
        <v>=DISPIMG("ID_9719DDA0D7624D869E77108F44577285",1)</v>
      </c>
      <c r="F7" s="10">
        <v>800</v>
      </c>
      <c r="G7" s="10">
        <v>22</v>
      </c>
      <c r="H7" s="11">
        <f t="shared" si="0"/>
        <v>17600</v>
      </c>
      <c r="I7" s="24"/>
    </row>
    <row r="8" ht="100" customHeight="1" spans="1:9">
      <c r="A8" s="7">
        <v>6</v>
      </c>
      <c r="B8" s="8" t="s">
        <v>188</v>
      </c>
      <c r="C8" s="8" t="s">
        <v>192</v>
      </c>
      <c r="D8" s="8" t="s">
        <v>190</v>
      </c>
      <c r="E8" s="9" t="str">
        <f>_xlfn.DISPIMG("ID_E432C1E7EDEB41A5BD7E2141711C1466",1)</f>
        <v>=DISPIMG("ID_E432C1E7EDEB41A5BD7E2141711C1466",1)</v>
      </c>
      <c r="F8" s="10">
        <v>120</v>
      </c>
      <c r="G8" s="10">
        <v>12</v>
      </c>
      <c r="H8" s="11">
        <f t="shared" si="0"/>
        <v>1440</v>
      </c>
      <c r="I8" s="24"/>
    </row>
    <row r="9" ht="100" customHeight="1" spans="1:9">
      <c r="A9" s="7">
        <v>7</v>
      </c>
      <c r="B9" s="8" t="s">
        <v>188</v>
      </c>
      <c r="C9" s="8" t="s">
        <v>193</v>
      </c>
      <c r="D9" s="8" t="s">
        <v>194</v>
      </c>
      <c r="E9" s="9" t="str">
        <f>_xlfn.DISPIMG("ID_A2FB5B9476494652B6BCF5DE5316455D",1)</f>
        <v>=DISPIMG("ID_A2FB5B9476494652B6BCF5DE5316455D",1)</v>
      </c>
      <c r="F9" s="10">
        <v>40</v>
      </c>
      <c r="G9" s="10">
        <v>120</v>
      </c>
      <c r="H9" s="11">
        <f t="shared" si="0"/>
        <v>4800</v>
      </c>
      <c r="I9" s="24"/>
    </row>
    <row r="10" ht="100" customHeight="1" spans="1:9">
      <c r="A10" s="7">
        <v>8</v>
      </c>
      <c r="B10" s="8" t="s">
        <v>195</v>
      </c>
      <c r="C10" s="8" t="s">
        <v>196</v>
      </c>
      <c r="D10" s="8" t="s">
        <v>197</v>
      </c>
      <c r="E10" s="9" t="str">
        <f>_xlfn.DISPIMG("ID_27E70533CBC74AC0A7719262C5557DB1",1)</f>
        <v>=DISPIMG("ID_27E70533CBC74AC0A7719262C5557DB1",1)</v>
      </c>
      <c r="F10" s="10">
        <v>1000</v>
      </c>
      <c r="G10" s="10">
        <v>14</v>
      </c>
      <c r="H10" s="11">
        <f t="shared" si="0"/>
        <v>14000</v>
      </c>
      <c r="I10" s="24"/>
    </row>
    <row r="11" ht="100" customHeight="1" spans="1:9">
      <c r="A11" s="7">
        <v>9</v>
      </c>
      <c r="B11" s="12" t="s">
        <v>195</v>
      </c>
      <c r="C11" s="12" t="s">
        <v>198</v>
      </c>
      <c r="D11" s="12" t="s">
        <v>199</v>
      </c>
      <c r="E11" s="13"/>
      <c r="F11" s="10">
        <v>500</v>
      </c>
      <c r="G11" s="10">
        <v>17</v>
      </c>
      <c r="H11" s="11">
        <f t="shared" si="0"/>
        <v>8500</v>
      </c>
      <c r="I11" s="24"/>
    </row>
    <row r="12" ht="100" customHeight="1" spans="1:9">
      <c r="A12" s="7">
        <v>10</v>
      </c>
      <c r="B12" s="8" t="s">
        <v>195</v>
      </c>
      <c r="C12" s="8" t="s">
        <v>200</v>
      </c>
      <c r="D12" s="8" t="s">
        <v>197</v>
      </c>
      <c r="E12" s="9" t="str">
        <f>_xlfn.DISPIMG("ID_782DE8B4C42C452A98526C0585424B64",1)</f>
        <v>=DISPIMG("ID_782DE8B4C42C452A98526C0585424B64",1)</v>
      </c>
      <c r="F12" s="10">
        <v>600</v>
      </c>
      <c r="G12" s="10">
        <v>3.5</v>
      </c>
      <c r="H12" s="11">
        <f t="shared" si="0"/>
        <v>2100</v>
      </c>
      <c r="I12" s="24"/>
    </row>
    <row r="13" ht="100" customHeight="1" spans="1:9">
      <c r="A13" s="7">
        <v>11</v>
      </c>
      <c r="B13" s="8" t="s">
        <v>201</v>
      </c>
      <c r="C13" s="8" t="s">
        <v>202</v>
      </c>
      <c r="D13" s="8" t="s">
        <v>203</v>
      </c>
      <c r="E13" s="9" t="str">
        <f>_xlfn.DISPIMG("ID_31C49520ABC84CAFBF827D0B41C3DE05",1)</f>
        <v>=DISPIMG("ID_31C49520ABC84CAFBF827D0B41C3DE05",1)</v>
      </c>
      <c r="F13" s="10">
        <v>300</v>
      </c>
      <c r="G13" s="10">
        <v>50</v>
      </c>
      <c r="H13" s="11">
        <f t="shared" si="0"/>
        <v>15000</v>
      </c>
      <c r="I13" s="24"/>
    </row>
    <row r="14" ht="100" customHeight="1" spans="1:9">
      <c r="A14" s="7">
        <v>12</v>
      </c>
      <c r="B14" s="8" t="s">
        <v>201</v>
      </c>
      <c r="C14" s="8" t="s">
        <v>204</v>
      </c>
      <c r="D14" s="8" t="s">
        <v>203</v>
      </c>
      <c r="E14" s="9" t="str">
        <f>_xlfn.DISPIMG("ID_99F876B8C59F431D8FDE52FAF90C09B0",1)</f>
        <v>=DISPIMG("ID_99F876B8C59F431D8FDE52FAF90C09B0",1)</v>
      </c>
      <c r="F14" s="10">
        <v>200</v>
      </c>
      <c r="G14" s="10">
        <v>40</v>
      </c>
      <c r="H14" s="11">
        <f t="shared" si="0"/>
        <v>8000</v>
      </c>
      <c r="I14" s="24"/>
    </row>
    <row r="15" ht="100" customHeight="1" spans="1:9">
      <c r="A15" s="7">
        <v>13</v>
      </c>
      <c r="B15" s="8" t="s">
        <v>201</v>
      </c>
      <c r="C15" s="8" t="s">
        <v>205</v>
      </c>
      <c r="D15" s="8" t="s">
        <v>203</v>
      </c>
      <c r="E15" s="9" t="str">
        <f>_xlfn.DISPIMG("ID_D5399CEE18E94FDDAF5A5E301D7B843D",1)</f>
        <v>=DISPIMG("ID_D5399CEE18E94FDDAF5A5E301D7B843D",1)</v>
      </c>
      <c r="F15" s="10">
        <v>50</v>
      </c>
      <c r="G15" s="10">
        <v>65</v>
      </c>
      <c r="H15" s="11">
        <f t="shared" si="0"/>
        <v>3250</v>
      </c>
      <c r="I15" s="24"/>
    </row>
    <row r="16" ht="100" customHeight="1" spans="1:9">
      <c r="A16" s="7">
        <v>14</v>
      </c>
      <c r="B16" s="8" t="s">
        <v>206</v>
      </c>
      <c r="C16" s="8" t="s">
        <v>207</v>
      </c>
      <c r="D16" s="8" t="s">
        <v>203</v>
      </c>
      <c r="E16" s="9" t="str">
        <f>_xlfn.DISPIMG("ID_0092A70129904F729B93DA6F19526AE5",1)</f>
        <v>=DISPIMG("ID_0092A70129904F729B93DA6F19526AE5",1)</v>
      </c>
      <c r="F16" s="10">
        <v>80</v>
      </c>
      <c r="G16" s="10">
        <v>90</v>
      </c>
      <c r="H16" s="11">
        <f t="shared" si="0"/>
        <v>7200</v>
      </c>
      <c r="I16" s="24"/>
    </row>
    <row r="17" ht="100" customHeight="1" spans="1:9">
      <c r="A17" s="7">
        <v>15</v>
      </c>
      <c r="B17" s="8" t="s">
        <v>206</v>
      </c>
      <c r="C17" s="8" t="s">
        <v>208</v>
      </c>
      <c r="D17" s="8" t="s">
        <v>203</v>
      </c>
      <c r="E17" s="9" t="str">
        <f>_xlfn.DISPIMG("ID_F46A263AA8814DCFB4EFDFB8F773F58C",1)</f>
        <v>=DISPIMG("ID_F46A263AA8814DCFB4EFDFB8F773F58C",1)</v>
      </c>
      <c r="F17" s="10">
        <v>80</v>
      </c>
      <c r="G17" s="10">
        <v>60</v>
      </c>
      <c r="H17" s="11">
        <f t="shared" si="0"/>
        <v>4800</v>
      </c>
      <c r="I17" s="24"/>
    </row>
    <row r="18" ht="100" customHeight="1" spans="1:9">
      <c r="A18" s="7">
        <v>16</v>
      </c>
      <c r="B18" s="8" t="s">
        <v>209</v>
      </c>
      <c r="C18" s="8" t="s">
        <v>210</v>
      </c>
      <c r="D18" s="8" t="s">
        <v>211</v>
      </c>
      <c r="E18" s="9" t="str">
        <f>_xlfn.DISPIMG("ID_E120B3777D064CA78143E562D3185862",1)</f>
        <v>=DISPIMG("ID_E120B3777D064CA78143E562D3185862",1)</v>
      </c>
      <c r="F18" s="10">
        <v>300</v>
      </c>
      <c r="G18" s="10">
        <v>4</v>
      </c>
      <c r="H18" s="11">
        <f t="shared" si="0"/>
        <v>1200</v>
      </c>
      <c r="I18" s="24"/>
    </row>
    <row r="19" ht="100" customHeight="1" spans="1:9">
      <c r="A19" s="7">
        <v>17</v>
      </c>
      <c r="B19" s="8" t="s">
        <v>212</v>
      </c>
      <c r="C19" s="8" t="s">
        <v>213</v>
      </c>
      <c r="D19" s="8" t="s">
        <v>211</v>
      </c>
      <c r="E19" s="9" t="str">
        <f>_xlfn.DISPIMG("ID_690A60C1F72B45C0865F7ECD0EA9053A",1)</f>
        <v>=DISPIMG("ID_690A60C1F72B45C0865F7ECD0EA9053A",1)</v>
      </c>
      <c r="F19" s="10">
        <v>200</v>
      </c>
      <c r="G19" s="10">
        <v>4</v>
      </c>
      <c r="H19" s="11">
        <f t="shared" si="0"/>
        <v>800</v>
      </c>
      <c r="I19" s="24"/>
    </row>
    <row r="20" ht="100" customHeight="1" spans="1:9">
      <c r="A20" s="7">
        <v>18</v>
      </c>
      <c r="B20" s="8" t="s">
        <v>214</v>
      </c>
      <c r="C20" s="8" t="s">
        <v>215</v>
      </c>
      <c r="D20" s="8" t="s">
        <v>216</v>
      </c>
      <c r="E20" s="9" t="str">
        <f>_xlfn.DISPIMG("ID_90BB1ECF64D54AF7ADBDED1077451DF4",1)</f>
        <v>=DISPIMG("ID_90BB1ECF64D54AF7ADBDED1077451DF4",1)</v>
      </c>
      <c r="F20" s="10">
        <v>100</v>
      </c>
      <c r="G20" s="10">
        <v>10</v>
      </c>
      <c r="H20" s="11">
        <f t="shared" si="0"/>
        <v>1000</v>
      </c>
      <c r="I20" s="24"/>
    </row>
    <row r="21" ht="100" customHeight="1" spans="1:9">
      <c r="A21" s="7">
        <v>19</v>
      </c>
      <c r="B21" s="8" t="s">
        <v>214</v>
      </c>
      <c r="C21" s="8" t="s">
        <v>217</v>
      </c>
      <c r="D21" s="8" t="s">
        <v>216</v>
      </c>
      <c r="E21" s="9" t="str">
        <f>_xlfn.DISPIMG("ID_7F40A6AC795845789D37A1DFA2798B37",1)</f>
        <v>=DISPIMG("ID_7F40A6AC795845789D37A1DFA2798B37",1)</v>
      </c>
      <c r="F21" s="10">
        <v>150</v>
      </c>
      <c r="G21" s="10">
        <v>10</v>
      </c>
      <c r="H21" s="11">
        <f t="shared" si="0"/>
        <v>1500</v>
      </c>
      <c r="I21" s="24"/>
    </row>
    <row r="22" ht="100" customHeight="1" spans="1:9">
      <c r="A22" s="7">
        <v>20</v>
      </c>
      <c r="B22" s="8" t="s">
        <v>218</v>
      </c>
      <c r="C22" s="8" t="s">
        <v>219</v>
      </c>
      <c r="D22" s="8" t="s">
        <v>216</v>
      </c>
      <c r="E22" s="9" t="str">
        <f>_xlfn.DISPIMG("ID_CC10C4C682CC4DECA2F142AF5114B43C",1)</f>
        <v>=DISPIMG("ID_CC10C4C682CC4DECA2F142AF5114B43C",1)</v>
      </c>
      <c r="F22" s="10">
        <v>50</v>
      </c>
      <c r="G22" s="10">
        <v>18</v>
      </c>
      <c r="H22" s="11">
        <f t="shared" si="0"/>
        <v>900</v>
      </c>
      <c r="I22" s="24"/>
    </row>
    <row r="23" ht="100" customHeight="1" spans="1:9">
      <c r="A23" s="7">
        <v>21</v>
      </c>
      <c r="B23" s="8" t="s">
        <v>220</v>
      </c>
      <c r="C23" s="8" t="s">
        <v>221</v>
      </c>
      <c r="D23" s="8" t="s">
        <v>222</v>
      </c>
      <c r="E23" s="9" t="str">
        <f>_xlfn.DISPIMG("ID_38327743B79C4553B816BBCB4AFE74CF",1)</f>
        <v>=DISPIMG("ID_38327743B79C4553B816BBCB4AFE74CF",1)</v>
      </c>
      <c r="F23" s="10">
        <v>300</v>
      </c>
      <c r="G23" s="10">
        <v>12</v>
      </c>
      <c r="H23" s="11">
        <f t="shared" si="0"/>
        <v>3600</v>
      </c>
      <c r="I23" s="24"/>
    </row>
    <row r="24" ht="100" customHeight="1" spans="1:9">
      <c r="A24" s="7">
        <v>22</v>
      </c>
      <c r="B24" s="8" t="s">
        <v>223</v>
      </c>
      <c r="C24" s="8" t="s">
        <v>224</v>
      </c>
      <c r="D24" s="8" t="s">
        <v>225</v>
      </c>
      <c r="E24" s="9" t="str">
        <f>_xlfn.DISPIMG("ID_4B87C39E3EBA457582568CACE4E1AF8C",1)</f>
        <v>=DISPIMG("ID_4B87C39E3EBA457582568CACE4E1AF8C",1)</v>
      </c>
      <c r="F24" s="10">
        <v>200</v>
      </c>
      <c r="G24" s="10">
        <v>1.5</v>
      </c>
      <c r="H24" s="11">
        <f t="shared" si="0"/>
        <v>300</v>
      </c>
      <c r="I24" s="24"/>
    </row>
    <row r="25" ht="100" customHeight="1" spans="1:9">
      <c r="A25" s="7">
        <v>23</v>
      </c>
      <c r="B25" s="8" t="s">
        <v>223</v>
      </c>
      <c r="C25" s="8" t="s">
        <v>226</v>
      </c>
      <c r="D25" s="8" t="s">
        <v>225</v>
      </c>
      <c r="E25" s="9" t="str">
        <f>_xlfn.DISPIMG("ID_B187E45C23B64ED39A0481DD3165AF1D",1)</f>
        <v>=DISPIMG("ID_B187E45C23B64ED39A0481DD3165AF1D",1)</v>
      </c>
      <c r="F25" s="10">
        <v>200</v>
      </c>
      <c r="G25" s="10">
        <v>4</v>
      </c>
      <c r="H25" s="11">
        <f t="shared" si="0"/>
        <v>800</v>
      </c>
      <c r="I25" s="24"/>
    </row>
    <row r="26" ht="100" customHeight="1" spans="1:9">
      <c r="A26" s="7">
        <v>24</v>
      </c>
      <c r="B26" s="8" t="s">
        <v>223</v>
      </c>
      <c r="C26" s="8" t="s">
        <v>227</v>
      </c>
      <c r="D26" s="8" t="s">
        <v>225</v>
      </c>
      <c r="E26" s="14" t="str">
        <f>_xlfn.DISPIMG("ID_14FBB79C62F44319B609F71CE13B78B9",1)</f>
        <v>=DISPIMG("ID_14FBB79C62F44319B609F71CE13B78B9",1)</v>
      </c>
      <c r="F26" s="10">
        <v>20</v>
      </c>
      <c r="G26" s="10">
        <v>6</v>
      </c>
      <c r="H26" s="11">
        <f t="shared" si="0"/>
        <v>120</v>
      </c>
      <c r="I26" s="24"/>
    </row>
    <row r="27" ht="100" customHeight="1" spans="1:9">
      <c r="A27" s="7">
        <v>25</v>
      </c>
      <c r="B27" s="8" t="s">
        <v>223</v>
      </c>
      <c r="C27" s="8" t="s">
        <v>228</v>
      </c>
      <c r="D27" s="8" t="s">
        <v>44</v>
      </c>
      <c r="E27" s="14" t="str">
        <f>_xlfn.DISPIMG("ID_F94B441917D44B4D80659A94E5C0226F",1)</f>
        <v>=DISPIMG("ID_F94B441917D44B4D80659A94E5C0226F",1)</v>
      </c>
      <c r="F27" s="10">
        <v>20</v>
      </c>
      <c r="G27" s="10">
        <v>15</v>
      </c>
      <c r="H27" s="11">
        <f t="shared" si="0"/>
        <v>300</v>
      </c>
      <c r="I27" s="24"/>
    </row>
    <row r="28" ht="100" customHeight="1" spans="1:9">
      <c r="A28" s="7">
        <v>26</v>
      </c>
      <c r="B28" s="8" t="s">
        <v>229</v>
      </c>
      <c r="C28" s="8" t="s">
        <v>230</v>
      </c>
      <c r="D28" s="8" t="s">
        <v>231</v>
      </c>
      <c r="E28" s="15" t="str">
        <f>_xlfn.DISPIMG("ID_03FBE05396944E0B833CDB30C5140B83",1)</f>
        <v>=DISPIMG("ID_03FBE05396944E0B833CDB30C5140B83",1)</v>
      </c>
      <c r="F28" s="10">
        <v>100</v>
      </c>
      <c r="G28" s="10">
        <v>50</v>
      </c>
      <c r="H28" s="11">
        <f t="shared" si="0"/>
        <v>5000</v>
      </c>
      <c r="I28" s="24"/>
    </row>
    <row r="29" ht="100" customHeight="1" spans="1:9">
      <c r="A29" s="7">
        <v>27</v>
      </c>
      <c r="B29" s="8" t="s">
        <v>229</v>
      </c>
      <c r="C29" s="8" t="s">
        <v>232</v>
      </c>
      <c r="D29" s="8" t="s">
        <v>231</v>
      </c>
      <c r="E29" s="9" t="str">
        <f>_xlfn.DISPIMG("ID_71550DAB068A47A782D23A14C3DD2A2C",1)</f>
        <v>=DISPIMG("ID_71550DAB068A47A782D23A14C3DD2A2C",1)</v>
      </c>
      <c r="F29" s="10">
        <v>20</v>
      </c>
      <c r="G29" s="10">
        <v>12</v>
      </c>
      <c r="H29" s="11">
        <f t="shared" si="0"/>
        <v>240</v>
      </c>
      <c r="I29" s="24"/>
    </row>
    <row r="30" ht="100" customHeight="1" spans="1:9">
      <c r="A30" s="7">
        <v>28</v>
      </c>
      <c r="B30" s="8" t="s">
        <v>233</v>
      </c>
      <c r="C30" s="8" t="s">
        <v>234</v>
      </c>
      <c r="D30" s="8" t="s">
        <v>203</v>
      </c>
      <c r="E30" s="9" t="str">
        <f>_xlfn.DISPIMG("ID_4C8E1B5DF1D24A5D9F53BFC24916EF89",1)</f>
        <v>=DISPIMG("ID_4C8E1B5DF1D24A5D9F53BFC24916EF89",1)</v>
      </c>
      <c r="F30" s="10">
        <v>150</v>
      </c>
      <c r="G30" s="10">
        <v>6</v>
      </c>
      <c r="H30" s="11">
        <f t="shared" si="0"/>
        <v>900</v>
      </c>
      <c r="I30" s="24"/>
    </row>
    <row r="31" ht="100" customHeight="1" spans="1:9">
      <c r="A31" s="7">
        <v>29</v>
      </c>
      <c r="B31" s="8" t="s">
        <v>235</v>
      </c>
      <c r="C31" s="8" t="s">
        <v>236</v>
      </c>
      <c r="D31" s="8" t="s">
        <v>203</v>
      </c>
      <c r="E31" s="9" t="str">
        <f>_xlfn.DISPIMG("ID_F6A7D521AC114269BD2BDECAACB10D27",1)</f>
        <v>=DISPIMG("ID_F6A7D521AC114269BD2BDECAACB10D27",1)</v>
      </c>
      <c r="F31" s="10">
        <v>15</v>
      </c>
      <c r="G31" s="10">
        <v>100</v>
      </c>
      <c r="H31" s="11">
        <f t="shared" si="0"/>
        <v>1500</v>
      </c>
      <c r="I31" s="24"/>
    </row>
    <row r="32" ht="100" customHeight="1" spans="1:9">
      <c r="A32" s="7">
        <v>30</v>
      </c>
      <c r="B32" s="8" t="s">
        <v>235</v>
      </c>
      <c r="C32" s="8" t="s">
        <v>237</v>
      </c>
      <c r="D32" s="8" t="s">
        <v>203</v>
      </c>
      <c r="E32" s="9" t="str">
        <f>_xlfn.DISPIMG("ID_62CB53F7715748E78D39D322471D8B87",1)</f>
        <v>=DISPIMG("ID_62CB53F7715748E78D39D322471D8B87",1)</v>
      </c>
      <c r="F32" s="10">
        <v>150</v>
      </c>
      <c r="G32" s="10">
        <v>85</v>
      </c>
      <c r="H32" s="11">
        <f t="shared" si="0"/>
        <v>12750</v>
      </c>
      <c r="I32" s="24"/>
    </row>
    <row r="33" ht="100" customHeight="1" spans="1:9">
      <c r="A33" s="7">
        <v>31</v>
      </c>
      <c r="B33" s="8" t="s">
        <v>238</v>
      </c>
      <c r="C33" s="16" t="s">
        <v>239</v>
      </c>
      <c r="D33" s="8" t="s">
        <v>203</v>
      </c>
      <c r="E33" s="9" t="str">
        <f>_xlfn.DISPIMG("ID_5FFBB28F9B1649DE916BB0359F97992B",1)</f>
        <v>=DISPIMG("ID_5FFBB28F9B1649DE916BB0359F97992B",1)</v>
      </c>
      <c r="F33" s="10">
        <v>80</v>
      </c>
      <c r="G33" s="10">
        <v>5</v>
      </c>
      <c r="H33" s="11">
        <f t="shared" si="0"/>
        <v>400</v>
      </c>
      <c r="I33" s="24"/>
    </row>
    <row r="34" ht="100" customHeight="1" spans="1:9">
      <c r="A34" s="7">
        <v>32</v>
      </c>
      <c r="B34" s="8" t="s">
        <v>240</v>
      </c>
      <c r="C34" s="16" t="s">
        <v>241</v>
      </c>
      <c r="D34" s="8" t="s">
        <v>203</v>
      </c>
      <c r="E34" s="17" t="str">
        <f>_xlfn.DISPIMG("ID_F83B5A58ADC24E5AB6661545BA9A0874",1)</f>
        <v>=DISPIMG("ID_F83B5A58ADC24E5AB6661545BA9A0874",1)</v>
      </c>
      <c r="F34" s="10">
        <v>50</v>
      </c>
      <c r="G34" s="10">
        <v>8</v>
      </c>
      <c r="H34" s="11">
        <f t="shared" si="0"/>
        <v>400</v>
      </c>
      <c r="I34" s="24"/>
    </row>
    <row r="35" ht="100" customHeight="1" spans="1:9">
      <c r="A35" s="7">
        <v>33</v>
      </c>
      <c r="B35" s="8" t="s">
        <v>242</v>
      </c>
      <c r="C35" s="8" t="s">
        <v>243</v>
      </c>
      <c r="D35" s="8" t="s">
        <v>244</v>
      </c>
      <c r="E35" s="9" t="str">
        <f>_xlfn.DISPIMG("ID_982AC5E03DB2445EA9E64B9C67218E77",1)</f>
        <v>=DISPIMG("ID_982AC5E03DB2445EA9E64B9C67218E77",1)</v>
      </c>
      <c r="F35" s="10">
        <v>100</v>
      </c>
      <c r="G35" s="10">
        <v>3.5</v>
      </c>
      <c r="H35" s="11">
        <f t="shared" si="0"/>
        <v>350</v>
      </c>
      <c r="I35" s="24"/>
    </row>
    <row r="36" ht="100" customHeight="1" spans="1:9">
      <c r="A36" s="7">
        <v>34</v>
      </c>
      <c r="B36" s="8" t="s">
        <v>233</v>
      </c>
      <c r="C36" s="8" t="s">
        <v>245</v>
      </c>
      <c r="D36" s="8" t="s">
        <v>231</v>
      </c>
      <c r="E36" s="9" t="str">
        <f>_xlfn.DISPIMG("ID_F868D7573CC243AE9C9BE6080ACC168E",1)</f>
        <v>=DISPIMG("ID_F868D7573CC243AE9C9BE6080ACC168E",1)</v>
      </c>
      <c r="F36" s="10">
        <v>100</v>
      </c>
      <c r="G36" s="10">
        <v>36</v>
      </c>
      <c r="H36" s="11">
        <f t="shared" si="0"/>
        <v>3600</v>
      </c>
      <c r="I36" s="24"/>
    </row>
    <row r="37" ht="100" customHeight="1" spans="1:9">
      <c r="A37" s="7">
        <v>35</v>
      </c>
      <c r="B37" s="8" t="s">
        <v>233</v>
      </c>
      <c r="C37" s="8" t="s">
        <v>246</v>
      </c>
      <c r="D37" s="8" t="s">
        <v>231</v>
      </c>
      <c r="E37" s="9" t="str">
        <f>_xlfn.DISPIMG("ID_1BF23346C4114A11848C6D62C1A811BC",1)</f>
        <v>=DISPIMG("ID_1BF23346C4114A11848C6D62C1A811BC",1)</v>
      </c>
      <c r="F37" s="10">
        <v>50</v>
      </c>
      <c r="G37" s="10">
        <v>65</v>
      </c>
      <c r="H37" s="11">
        <f t="shared" si="0"/>
        <v>3250</v>
      </c>
      <c r="I37" s="24"/>
    </row>
    <row r="38" ht="100" customHeight="1" spans="1:9">
      <c r="A38" s="7">
        <v>36</v>
      </c>
      <c r="B38" s="8" t="s">
        <v>233</v>
      </c>
      <c r="C38" s="8" t="s">
        <v>247</v>
      </c>
      <c r="D38" s="8" t="s">
        <v>102</v>
      </c>
      <c r="E38" s="9" t="str">
        <f>_xlfn.DISPIMG("ID_28AE20C9A3BF4301AA717DC202D01103",1)</f>
        <v>=DISPIMG("ID_28AE20C9A3BF4301AA717DC202D01103",1)</v>
      </c>
      <c r="F38" s="10">
        <v>30</v>
      </c>
      <c r="G38" s="10">
        <v>62</v>
      </c>
      <c r="H38" s="11">
        <f t="shared" si="0"/>
        <v>1860</v>
      </c>
      <c r="I38" s="24"/>
    </row>
    <row r="39" ht="100" customHeight="1" spans="1:9">
      <c r="A39" s="7">
        <v>37</v>
      </c>
      <c r="B39" s="8" t="s">
        <v>233</v>
      </c>
      <c r="C39" s="16" t="s">
        <v>248</v>
      </c>
      <c r="D39" s="8" t="s">
        <v>102</v>
      </c>
      <c r="E39" s="9" t="str">
        <f>_xlfn.DISPIMG("ID_609FD477753347A797701D71F9EA5A9A",1)</f>
        <v>=DISPIMG("ID_609FD477753347A797701D71F9EA5A9A",1)</v>
      </c>
      <c r="F39" s="10">
        <v>20</v>
      </c>
      <c r="G39" s="10">
        <v>37</v>
      </c>
      <c r="H39" s="11">
        <f t="shared" si="0"/>
        <v>740</v>
      </c>
      <c r="I39" s="24"/>
    </row>
    <row r="40" ht="100" customHeight="1" spans="1:9">
      <c r="A40" s="7">
        <v>38</v>
      </c>
      <c r="B40" s="8" t="s">
        <v>249</v>
      </c>
      <c r="C40" s="16" t="s">
        <v>250</v>
      </c>
      <c r="D40" s="8" t="s">
        <v>102</v>
      </c>
      <c r="E40" s="9" t="str">
        <f>_xlfn.DISPIMG("ID_CF5E1F51746C4B26BFB8011A6C9D8D66",1)</f>
        <v>=DISPIMG("ID_CF5E1F51746C4B26BFB8011A6C9D8D66",1)</v>
      </c>
      <c r="F40" s="10">
        <v>20</v>
      </c>
      <c r="G40" s="10">
        <v>28</v>
      </c>
      <c r="H40" s="11">
        <f t="shared" si="0"/>
        <v>560</v>
      </c>
      <c r="I40" s="24"/>
    </row>
    <row r="41" ht="100" customHeight="1" spans="1:9">
      <c r="A41" s="7">
        <v>39</v>
      </c>
      <c r="B41" s="8" t="s">
        <v>251</v>
      </c>
      <c r="C41" s="8" t="s">
        <v>252</v>
      </c>
      <c r="D41" s="8" t="s">
        <v>216</v>
      </c>
      <c r="E41" s="9" t="str">
        <f>_xlfn.DISPIMG("ID_BF4C7244B74D42A281C20B38F3074C8E",1)</f>
        <v>=DISPIMG("ID_BF4C7244B74D42A281C20B38F3074C8E",1)</v>
      </c>
      <c r="F41" s="10">
        <v>50</v>
      </c>
      <c r="G41" s="10">
        <v>4.5</v>
      </c>
      <c r="H41" s="11">
        <f t="shared" si="0"/>
        <v>225</v>
      </c>
      <c r="I41" s="24"/>
    </row>
    <row r="42" ht="100" customHeight="1" spans="1:9">
      <c r="A42" s="7">
        <v>40</v>
      </c>
      <c r="B42" s="8" t="s">
        <v>253</v>
      </c>
      <c r="C42" s="8" t="s">
        <v>254</v>
      </c>
      <c r="D42" s="8" t="s">
        <v>244</v>
      </c>
      <c r="E42" s="9" t="str">
        <f>_xlfn.DISPIMG("ID_7D3B221FB33A4A33A4CA5F4047D8ED22",1)</f>
        <v>=DISPIMG("ID_7D3B221FB33A4A33A4CA5F4047D8ED22",1)</v>
      </c>
      <c r="F42" s="10">
        <v>800</v>
      </c>
      <c r="G42" s="10">
        <v>3</v>
      </c>
      <c r="H42" s="11">
        <f t="shared" si="0"/>
        <v>2400</v>
      </c>
      <c r="I42" s="24"/>
    </row>
    <row r="43" ht="100" customHeight="1" spans="1:9">
      <c r="A43" s="7">
        <v>41</v>
      </c>
      <c r="B43" s="8" t="s">
        <v>255</v>
      </c>
      <c r="C43" s="8" t="s">
        <v>256</v>
      </c>
      <c r="D43" s="8" t="s">
        <v>244</v>
      </c>
      <c r="E43" s="9" t="str">
        <f>_xlfn.DISPIMG("ID_35E1C2FF09A54C8A994497B6EC5601D8",1)</f>
        <v>=DISPIMG("ID_35E1C2FF09A54C8A994497B6EC5601D8",1)</v>
      </c>
      <c r="F43" s="10">
        <v>1000</v>
      </c>
      <c r="G43" s="10">
        <v>3.5</v>
      </c>
      <c r="H43" s="11">
        <f t="shared" si="0"/>
        <v>3500</v>
      </c>
      <c r="I43" s="24"/>
    </row>
    <row r="44" ht="100" customHeight="1" spans="1:9">
      <c r="A44" s="7">
        <v>42</v>
      </c>
      <c r="B44" s="8" t="s">
        <v>257</v>
      </c>
      <c r="C44" s="8" t="s">
        <v>258</v>
      </c>
      <c r="D44" s="8" t="s">
        <v>203</v>
      </c>
      <c r="E44" s="9" t="str">
        <f>_xlfn.DISPIMG("ID_E7AD920DAD9A48F9A1E30F363D7C2ABE",1)</f>
        <v>=DISPIMG("ID_E7AD920DAD9A48F9A1E30F363D7C2ABE",1)</v>
      </c>
      <c r="F44" s="11">
        <v>50</v>
      </c>
      <c r="G44" s="11">
        <v>10</v>
      </c>
      <c r="H44" s="11">
        <f t="shared" si="0"/>
        <v>500</v>
      </c>
      <c r="I44" s="24"/>
    </row>
    <row r="45" ht="100" customHeight="1" spans="1:9">
      <c r="A45" s="7">
        <v>43</v>
      </c>
      <c r="B45" s="8" t="s">
        <v>259</v>
      </c>
      <c r="C45" s="8" t="s">
        <v>260</v>
      </c>
      <c r="D45" s="8" t="s">
        <v>63</v>
      </c>
      <c r="E45" s="8" t="str">
        <f>_xlfn.DISPIMG("ID_84804736E54B4F93A93B64763FCD5F18",1)</f>
        <v>=DISPIMG("ID_84804736E54B4F93A93B64763FCD5F18",1)</v>
      </c>
      <c r="F45" s="11">
        <v>80</v>
      </c>
      <c r="G45" s="11">
        <v>20</v>
      </c>
      <c r="H45" s="11">
        <f t="shared" si="0"/>
        <v>1600</v>
      </c>
      <c r="I45" s="24"/>
    </row>
    <row r="46" ht="100" customHeight="1" spans="1:9">
      <c r="A46" s="7">
        <v>44</v>
      </c>
      <c r="B46" s="8" t="s">
        <v>261</v>
      </c>
      <c r="C46" s="8" t="s">
        <v>262</v>
      </c>
      <c r="D46" s="8" t="s">
        <v>44</v>
      </c>
      <c r="E46" s="8" t="str">
        <f>_xlfn.DISPIMG("ID_04445F9C4C384EBEAA20EA2D3C469934",1)</f>
        <v>=DISPIMG("ID_04445F9C4C384EBEAA20EA2D3C469934",1)</v>
      </c>
      <c r="F46" s="11">
        <v>50</v>
      </c>
      <c r="G46" s="11">
        <v>22</v>
      </c>
      <c r="H46" s="11">
        <f t="shared" si="0"/>
        <v>1100</v>
      </c>
      <c r="I46" s="24"/>
    </row>
    <row r="47" ht="100" customHeight="1" spans="1:9">
      <c r="A47" s="7">
        <v>45</v>
      </c>
      <c r="B47" s="8" t="s">
        <v>263</v>
      </c>
      <c r="C47" s="8" t="s">
        <v>264</v>
      </c>
      <c r="D47" s="8" t="s">
        <v>265</v>
      </c>
      <c r="E47" s="8" t="str">
        <f>_xlfn.DISPIMG("ID_59A921AC66A8433CAE4B0C4493F304D8",1)</f>
        <v>=DISPIMG("ID_59A921AC66A8433CAE4B0C4493F304D8",1)</v>
      </c>
      <c r="F47" s="11">
        <v>60</v>
      </c>
      <c r="G47" s="11">
        <v>12</v>
      </c>
      <c r="H47" s="11">
        <f t="shared" si="0"/>
        <v>720</v>
      </c>
      <c r="I47" s="24"/>
    </row>
    <row r="48" ht="100" customHeight="1" spans="1:9">
      <c r="A48" s="7">
        <v>46</v>
      </c>
      <c r="B48" s="8" t="s">
        <v>266</v>
      </c>
      <c r="C48" s="8" t="s">
        <v>267</v>
      </c>
      <c r="D48" s="8" t="s">
        <v>265</v>
      </c>
      <c r="E48" s="8" t="str">
        <f>_xlfn.DISPIMG("ID_56A0DBFE18064B1CB102C4C27B26315E",1)</f>
        <v>=DISPIMG("ID_56A0DBFE18064B1CB102C4C27B26315E",1)</v>
      </c>
      <c r="F48" s="11">
        <v>60</v>
      </c>
      <c r="G48" s="11">
        <v>12</v>
      </c>
      <c r="H48" s="11">
        <f t="shared" si="0"/>
        <v>720</v>
      </c>
      <c r="I48" s="24"/>
    </row>
    <row r="49" ht="100" customHeight="1" spans="1:9">
      <c r="A49" s="7">
        <v>47</v>
      </c>
      <c r="B49" s="18" t="s">
        <v>268</v>
      </c>
      <c r="C49" s="18" t="s">
        <v>269</v>
      </c>
      <c r="D49" s="18" t="s">
        <v>37</v>
      </c>
      <c r="E49" t="str">
        <f>_xlfn.DISPIMG("ID_13C084D71802479385815EA40EF56CC9",1)</f>
        <v>=DISPIMG("ID_13C084D71802479385815EA40EF56CC9",1)</v>
      </c>
      <c r="F49" s="19">
        <v>50</v>
      </c>
      <c r="G49" s="19">
        <v>60</v>
      </c>
      <c r="H49" s="11">
        <f t="shared" si="0"/>
        <v>3000</v>
      </c>
      <c r="I49" s="25"/>
    </row>
    <row r="50" ht="100" customHeight="1" spans="1:9">
      <c r="A50" s="7">
        <v>48</v>
      </c>
      <c r="B50" s="18" t="s">
        <v>270</v>
      </c>
      <c r="C50" s="18" t="s">
        <v>271</v>
      </c>
      <c r="D50" s="18" t="s">
        <v>102</v>
      </c>
      <c r="F50" s="19">
        <v>200</v>
      </c>
      <c r="G50" s="19">
        <v>35</v>
      </c>
      <c r="H50" s="11">
        <f t="shared" si="0"/>
        <v>7000</v>
      </c>
      <c r="I50" s="25"/>
    </row>
    <row r="51" ht="100" customHeight="1" spans="1:9">
      <c r="A51" s="7">
        <v>49</v>
      </c>
      <c r="B51" s="18" t="s">
        <v>272</v>
      </c>
      <c r="C51" s="18" t="s">
        <v>273</v>
      </c>
      <c r="D51" s="18" t="s">
        <v>37</v>
      </c>
      <c r="F51" s="19">
        <v>50</v>
      </c>
      <c r="G51" s="19">
        <v>100</v>
      </c>
      <c r="H51" s="11">
        <f t="shared" si="0"/>
        <v>5000</v>
      </c>
      <c r="I51" s="25"/>
    </row>
    <row r="52" ht="100" customHeight="1" spans="1:9">
      <c r="A52" s="7">
        <v>50</v>
      </c>
      <c r="B52" s="8" t="s">
        <v>274</v>
      </c>
      <c r="C52" s="8" t="s">
        <v>275</v>
      </c>
      <c r="D52" s="8" t="s">
        <v>37</v>
      </c>
      <c r="E52" s="9"/>
      <c r="F52" s="10">
        <v>10</v>
      </c>
      <c r="G52" s="10">
        <v>35</v>
      </c>
      <c r="H52" s="11">
        <f t="shared" si="0"/>
        <v>350</v>
      </c>
      <c r="I52" s="24"/>
    </row>
    <row r="53" ht="100" customHeight="1" spans="1:9">
      <c r="A53" s="7">
        <v>51</v>
      </c>
      <c r="B53" s="20" t="s">
        <v>179</v>
      </c>
      <c r="C53" s="20"/>
      <c r="D53" s="20"/>
      <c r="E53" s="20"/>
      <c r="F53" s="21"/>
      <c r="G53" s="21"/>
      <c r="H53" s="22">
        <f>SUM(H3:H52)</f>
        <v>207075</v>
      </c>
      <c r="I53" s="26"/>
    </row>
  </sheetData>
  <mergeCells count="2">
    <mergeCell ref="A1:I1"/>
    <mergeCell ref="B53:E53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办公用品</vt:lpstr>
      <vt:lpstr>日用品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2023-05-12T11:15:00Z</dcterms:created>
  <dcterms:modified xsi:type="dcterms:W3CDTF">2024-10-10T07:16:48Z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